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bookViews>
    <workbookView xWindow="19090" yWindow="59706" windowWidth="38620" windowHeight="21100" activeTab="1"/>
  </bookViews>
  <sheets>
    <sheet name="Pokyny pro vyplnění" sheetId="1" r:id="rId1"/>
    <sheet name="Stavba" sheetId="2" r:id="rId2"/>
    <sheet name="VzorPolozky" sheetId="3" state="hidden" r:id="rId3"/>
    <sheet name="01 SO 00 Pol" sheetId="4" r:id="rId4"/>
    <sheet name="01 SO 01 Pol" sheetId="5" r:id="rId5"/>
    <sheet name="01 SO 02 Pol" sheetId="6" r:id="rId6"/>
    <sheet name="01 SO 03 Pol" sheetId="7" r:id="rId7"/>
    <sheet name="01 SO 04 Pol" sheetId="8" r:id="rId8"/>
    <sheet name="01 SO 05 Pol" sheetId="9" r:id="rId9"/>
    <sheet name="01 SO 06 Pol" sheetId="10" r:id="rId10"/>
    <sheet name="01 SO 07 Pol" sheetId="11" r:id="rId11"/>
  </sheets>
  <externalReferences>
    <externalReference r:id="rId14"/>
  </externalReferences>
  <definedNames>
    <definedName name="CelkemDPHVypocet" localSheetId="1">'Stavba'!$H$50</definedName>
    <definedName name="CenaCelkem">'Stavba'!$G$29</definedName>
    <definedName name="CenaCelkemBezDPH">'Stavba'!$G$28</definedName>
    <definedName name="CenaCelkemVypocet" localSheetId="1">'Stavba'!$I$50</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oadresa">'Stavba'!$D$6</definedName>
    <definedName name="Objednatel" localSheetId="1">'Stavba'!$D$5</definedName>
    <definedName name="Objekt" localSheetId="1">'Stavba'!$B$38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'Stavba'!$A:$A</definedName>
    <definedName name="Z_B7E7C763_C459_487D_8ABA_5CFDDFBD5A84_.wvu.PrintArea" localSheetId="1">'Stavba'!$B$1:$J$36</definedName>
    <definedName name="ZakladDPHSni">'Stavba'!$G$23</definedName>
    <definedName name="ZakladDPHSniVypocet" localSheetId="1">'Stavba'!$F$50</definedName>
    <definedName name="ZakladDPHZakl">'Stavba'!$G$25</definedName>
    <definedName name="ZakladDPHZaklVypocet" localSheetId="1">'Stavba'!$G$50</definedName>
    <definedName name="ZaObjednatele">'Stavba'!$G$34</definedName>
    <definedName name="Zaokrouhleni">'Stavba'!$G$27</definedName>
    <definedName name="ZaZhotovitele">'Stavba'!$D$34</definedName>
    <definedName name="Zhotovitel">'Stavba'!$D$11:$G$11</definedName>
  </definedNames>
  <calcPr calcId="191029"/>
  <extLst/>
</workbook>
</file>

<file path=xl/comments10.xml><?xml version="1.0" encoding="utf-8"?>
<comments xmlns="http://schemas.openxmlformats.org/spreadsheetml/2006/main">
  <authors>
    <author>argocd</author>
  </authors>
  <commentList>
    <comment ref="S6" authorId="0">
      <text>
        <r>
          <rPr>
            <sz val="10"/>
            <color rgb="FF000000"/>
            <rFont val="Calibri"/>
            <family val="2"/>
            <scheme val="minor"/>
          </rPr>
          <t>======
ID#AAAA4vWXkO0
Jan Kobr    (2023-09-07 09:43:25)
Jedná se o informaci, zda se jedná o položku, která je do rozpočtu zadána z cenové soustavy RTS, nebo vlastní.</t>
        </r>
      </text>
    </comment>
    <comment ref="T6" authorId="0">
      <text>
        <r>
          <rPr>
            <sz val="10"/>
            <color rgb="FF000000"/>
            <rFont val="Calibri"/>
            <family val="2"/>
            <scheme val="minor"/>
          </rPr>
          <t>======
ID#AAAA4vWXkOc
Jan Kobr    (2023-09-07 09:43:25)
Jedná se o název CÚ, která je zadána u položky rozpočtu</t>
        </r>
      </text>
    </comment>
  </commentList>
</comments>
</file>

<file path=xl/comments11.xml><?xml version="1.0" encoding="utf-8"?>
<comments xmlns="http://schemas.openxmlformats.org/spreadsheetml/2006/main">
  <authors>
    <author>argocd</author>
  </authors>
  <commentList>
    <comment ref="S6" authorId="0">
      <text>
        <r>
          <rPr>
            <sz val="10"/>
            <color rgb="FF000000"/>
            <rFont val="Calibri"/>
            <family val="2"/>
            <scheme val="minor"/>
          </rPr>
          <t>======
ID#AAAA4vWXkOw
Jan Kobr    (2023-09-07 09:43:25)
Jedná se o informaci, zda se jedná o položku, která je do rozpočtu zadána z cenové soustavy RTS, nebo vlastní.</t>
        </r>
      </text>
    </comment>
    <comment ref="T6" authorId="0">
      <text>
        <r>
          <rPr>
            <sz val="10"/>
            <color rgb="FF000000"/>
            <rFont val="Calibri"/>
            <family val="2"/>
            <scheme val="minor"/>
          </rPr>
          <t>======
ID#AAAA4vOzOfU
Jan Kobr    (2023-09-07 09:43:25)
Jedná se o název CÚ, která je zadána u položky rozpočtu</t>
        </r>
      </text>
    </comment>
  </commentList>
</comments>
</file>

<file path=xl/comments2.xml><?xml version="1.0" encoding="utf-8"?>
<comments xmlns="http://schemas.openxmlformats.org/spreadsheetml/2006/main">
  <authors>
    <author>argocd</author>
  </authors>
  <commentList>
    <comment ref="D11" authorId="0">
      <text>
        <r>
          <rPr>
            <sz val="10"/>
            <color rgb="FF000000"/>
            <rFont val="Calibri"/>
            <family val="2"/>
            <scheme val="minor"/>
          </rPr>
          <t>======
ID#AAAA4vOzOf0
Radim Štěpánek    (2023-09-07 09:43:25)
Název</t>
        </r>
      </text>
    </comment>
    <comment ref="I11" authorId="0">
      <text>
        <r>
          <rPr>
            <sz val="10"/>
            <color rgb="FF000000"/>
            <rFont val="Calibri"/>
            <family val="2"/>
            <scheme val="minor"/>
          </rPr>
          <t>======
ID#AAAA4vOzOfY
Radim Štěpánek    (2023-09-07 09:43:25)
IČO</t>
        </r>
      </text>
    </comment>
    <comment ref="D12" authorId="0">
      <text>
        <r>
          <rPr>
            <sz val="10"/>
            <color rgb="FF000000"/>
            <rFont val="Calibri"/>
            <family val="2"/>
            <scheme val="minor"/>
          </rPr>
          <t>======
ID#AAAA4vWXkOo
Radim Štěpánek    (2023-09-07 09:43:25)
Ulice</t>
        </r>
      </text>
    </comment>
    <comment ref="I12" authorId="0">
      <text>
        <r>
          <rPr>
            <sz val="10"/>
            <color rgb="FF000000"/>
            <rFont val="Calibri"/>
            <family val="2"/>
            <scheme val="minor"/>
          </rPr>
          <t>======
ID#AAAA4vOzOgA
Radim Štěpánek    (2023-09-07 09:43:25)
DIČ</t>
        </r>
      </text>
    </comment>
    <comment ref="D13" authorId="0">
      <text>
        <r>
          <rPr>
            <sz val="10"/>
            <color rgb="FF000000"/>
            <rFont val="Calibri"/>
            <family val="2"/>
            <scheme val="minor"/>
          </rPr>
          <t>======
ID#AAAA4vOzOfo
Radim Štěpánek    (2023-09-07 09:43:25)
PSČ</t>
        </r>
      </text>
    </comment>
    <comment ref="E13" authorId="0">
      <text>
        <r>
          <rPr>
            <sz val="10"/>
            <color rgb="FF000000"/>
            <rFont val="Calibri"/>
            <family val="2"/>
            <scheme val="minor"/>
          </rPr>
          <t>======
ID#AAAA4vWXkOg
Pavel Veternik    (2023-09-07 09:43:25)
Místo</t>
        </r>
      </text>
    </comment>
  </commentList>
</comments>
</file>

<file path=xl/comments4.xml><?xml version="1.0" encoding="utf-8"?>
<comments xmlns="http://schemas.openxmlformats.org/spreadsheetml/2006/main">
  <authors>
    <author>argocd</author>
  </authors>
  <commentList>
    <comment ref="S6" authorId="0">
      <text>
        <r>
          <rPr>
            <sz val="10"/>
            <color rgb="FF000000"/>
            <rFont val="Calibri"/>
            <family val="2"/>
            <scheme val="minor"/>
          </rPr>
          <t>======
ID#AAAA4vOzOfg
Jan Kobr    (2023-09-07 09:43:25)
Jedná se o informaci, zda se jedná o položku, která je do rozpočtu zadána z cenové soustavy RTS, nebo vlastní.</t>
        </r>
      </text>
    </comment>
    <comment ref="T6" authorId="0">
      <text>
        <r>
          <rPr>
            <sz val="10"/>
            <color rgb="FF000000"/>
            <rFont val="Calibri"/>
            <family val="2"/>
            <scheme val="minor"/>
          </rPr>
          <t>======
ID#AAAA4vOzOfM
Jan Kobr    (2023-09-07 09:43:25)
Jedná se o název CÚ, která je zadána u položky rozpočtu</t>
        </r>
      </text>
    </comment>
  </commentList>
</comments>
</file>

<file path=xl/comments5.xml><?xml version="1.0" encoding="utf-8"?>
<comments xmlns="http://schemas.openxmlformats.org/spreadsheetml/2006/main">
  <authors>
    <author>argocd</author>
  </authors>
  <commentList>
    <comment ref="S6" authorId="0">
      <text>
        <r>
          <rPr>
            <sz val="10"/>
            <color rgb="FF000000"/>
            <rFont val="Calibri"/>
            <family val="2"/>
            <scheme val="minor"/>
          </rPr>
          <t>======
ID#AAAA4vOzOf8
Jan Kobr    (2023-09-07 09:43:25)
Jedná se o informaci, zda se jedná o položku, která je do rozpočtu zadána z cenové soustavy RTS, nebo vlastní.</t>
        </r>
      </text>
    </comment>
    <comment ref="T6" authorId="0">
      <text>
        <r>
          <rPr>
            <sz val="10"/>
            <color rgb="FF000000"/>
            <rFont val="Calibri"/>
            <family val="2"/>
            <scheme val="minor"/>
          </rPr>
          <t>======
ID#AAAA4vOzOf4
Jan Kobr    (2023-09-07 09:43:25)
Jedná se o název CÚ, která je zadána u položky rozpočtu</t>
        </r>
      </text>
    </comment>
  </commentList>
</comments>
</file>

<file path=xl/comments6.xml><?xml version="1.0" encoding="utf-8"?>
<comments xmlns="http://schemas.openxmlformats.org/spreadsheetml/2006/main">
  <authors>
    <author>argocd</author>
  </authors>
  <commentList>
    <comment ref="S6" authorId="0">
      <text>
        <r>
          <rPr>
            <sz val="10"/>
            <color rgb="FF000000"/>
            <rFont val="Calibri"/>
            <family val="2"/>
            <scheme val="minor"/>
          </rPr>
          <t>======
ID#AAAA4vOzOfk
Jan Kobr    (2023-09-07 09:43:25)
Jedná se o informaci, zda se jedná o položku, která je do rozpočtu zadána z cenové soustavy RTS, nebo vlastní.</t>
        </r>
      </text>
    </comment>
    <comment ref="T6" authorId="0">
      <text>
        <r>
          <rPr>
            <sz val="10"/>
            <color rgb="FF000000"/>
            <rFont val="Calibri"/>
            <family val="2"/>
            <scheme val="minor"/>
          </rPr>
          <t>======
ID#AAAA4vOzOfs
Jan Kobr    (2023-09-07 09:43:25)
Jedná se o název CÚ, která je zadána u položky rozpočtu</t>
        </r>
      </text>
    </comment>
  </commentList>
</comments>
</file>

<file path=xl/comments7.xml><?xml version="1.0" encoding="utf-8"?>
<comments xmlns="http://schemas.openxmlformats.org/spreadsheetml/2006/main">
  <authors>
    <author>argocd</author>
  </authors>
  <commentList>
    <comment ref="S6" authorId="0">
      <text>
        <r>
          <rPr>
            <sz val="10"/>
            <color rgb="FF000000"/>
            <rFont val="Calibri"/>
            <family val="2"/>
            <scheme val="minor"/>
          </rPr>
          <t>======
ID#AAAA4vWXkOk
Jan Kobr    (2023-09-07 09:43:25)
Jedná se o informaci, zda se jedná o položku, která je do rozpočtu zadána z cenové soustavy RTS, nebo vlastní.</t>
        </r>
      </text>
    </comment>
    <comment ref="T6" authorId="0">
      <text>
        <r>
          <rPr>
            <sz val="10"/>
            <color rgb="FF000000"/>
            <rFont val="Calibri"/>
            <family val="2"/>
            <scheme val="minor"/>
          </rPr>
          <t>======
ID#AAAA4vOzOgE
Jan Kobr    (2023-09-07 09:43:25)
Jedná se o název CÚ, která je zadána u položky rozpočtu</t>
        </r>
      </text>
    </comment>
  </commentList>
</comments>
</file>

<file path=xl/comments8.xml><?xml version="1.0" encoding="utf-8"?>
<comments xmlns="http://schemas.openxmlformats.org/spreadsheetml/2006/main">
  <authors>
    <author>argocd</author>
  </authors>
  <commentList>
    <comment ref="S6" authorId="0">
      <text>
        <r>
          <rPr>
            <sz val="10"/>
            <color rgb="FF000000"/>
            <rFont val="Calibri"/>
            <family val="2"/>
            <scheme val="minor"/>
          </rPr>
          <t>======
ID#AAAA4vWXkOs
Jan Kobr    (2023-09-07 09:43:25)
Jedná se o informaci, zda se jedná o položku, která je do rozpočtu zadána z cenové soustavy RTS, nebo vlastní.</t>
        </r>
      </text>
    </comment>
    <comment ref="T6" authorId="0">
      <text>
        <r>
          <rPr>
            <sz val="10"/>
            <color rgb="FF000000"/>
            <rFont val="Calibri"/>
            <family val="2"/>
            <scheme val="minor"/>
          </rPr>
          <t>======
ID#AAAA4vOzOfw
Jan Kobr    (2023-09-07 09:43:25)
Jedná se o název CÚ, která je zadána u položky rozpočtu</t>
        </r>
      </text>
    </comment>
  </commentList>
</comments>
</file>

<file path=xl/comments9.xml><?xml version="1.0" encoding="utf-8"?>
<comments xmlns="http://schemas.openxmlformats.org/spreadsheetml/2006/main">
  <authors>
    <author>argocd</author>
  </authors>
  <commentList>
    <comment ref="S6" authorId="0">
      <text>
        <r>
          <rPr>
            <sz val="10"/>
            <color rgb="FF000000"/>
            <rFont val="Calibri"/>
            <family val="2"/>
            <scheme val="minor"/>
          </rPr>
          <t>======
ID#AAAA4vOzOfQ
Jan Kobr    (2023-09-07 09:43:25)
Jedná se o informaci, zda se jedná o položku, která je do rozpočtu zadána z cenové soustavy RTS, nebo vlastní.</t>
        </r>
      </text>
    </comment>
    <comment ref="T6" authorId="0">
      <text>
        <r>
          <rPr>
            <sz val="10"/>
            <color rgb="FF000000"/>
            <rFont val="Calibri"/>
            <family val="2"/>
            <scheme val="minor"/>
          </rPr>
          <t>======
ID#AAAA4vOzOfc
Jan Kobr    (2023-09-07 09:43:25)
Jedná se o název CÚ, která je zadána u položky rozpočtu</t>
        </r>
      </text>
    </comment>
  </commentList>
</comments>
</file>

<file path=xl/sharedStrings.xml><?xml version="1.0" encoding="utf-8"?>
<sst xmlns="http://schemas.openxmlformats.org/spreadsheetml/2006/main" count="2309" uniqueCount="646">
  <si>
    <t>Pokyny pro vyplnění</t>
  </si>
  <si>
    <t>Ve všech listech tohoto souboru můžete měnit pouze buňky s modrým pozadím. Jedná se o tyto údaje : 
- údaje o firmě
- jednotkové ceny položek zadané na maximálně dvě desetinná místa</t>
  </si>
  <si>
    <t>#RTSROZP#</t>
  </si>
  <si>
    <t>Soupis stavebních prací, dodávek a služeb</t>
  </si>
  <si>
    <t>Stavba:</t>
  </si>
  <si>
    <t>3608</t>
  </si>
  <si>
    <t>SKATEPARK KRÁLŮV DVŮR - I.ETAPA</t>
  </si>
  <si>
    <t>Zadavatel</t>
  </si>
  <si>
    <t>Město Králův Dvůr</t>
  </si>
  <si>
    <t>IČO:</t>
  </si>
  <si>
    <t>00509701</t>
  </si>
  <si>
    <t>náměstí Míru 139</t>
  </si>
  <si>
    <t>DIČ:</t>
  </si>
  <si>
    <t>CZ00509701</t>
  </si>
  <si>
    <t>26701</t>
  </si>
  <si>
    <t>Králův Dvůr</t>
  </si>
  <si>
    <t>Projektant:</t>
  </si>
  <si>
    <t>Zhotovitel:</t>
  </si>
  <si>
    <t>Vypracoval:</t>
  </si>
  <si>
    <t>Jan Kobr</t>
  </si>
  <si>
    <t>Rozpis ceny</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</si>
  <si>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</si>
  <si>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</si>
  <si>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</si>
  <si>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</si>
  <si>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</si>
  <si>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</si>
  <si>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</si>
  <si>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</si>
  <si>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</si>
  <si>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</si>
  <si>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</si>
  <si>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</si>
  <si>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</si>
  <si>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</si>
  <si>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</si>
  <si>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</si>
  <si>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</si>
  <si>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</si>
  <si>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</si>
  <si>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</si>
  <si>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5.9.2023</t>
  </si>
  <si>
    <t>Za zhotovitele</t>
  </si>
  <si>
    <t>Za objednatele</t>
  </si>
  <si>
    <t>Rekapitulace dílčích částí</t>
  </si>
  <si>
    <t>#CASTI&gt;&gt;</t>
  </si>
  <si>
    <t>Číslo</t>
  </si>
  <si>
    <t>Název</t>
  </si>
  <si>
    <t>DPH celkem</t>
  </si>
  <si>
    <t>Cena celkem</t>
  </si>
  <si>
    <t>Stavba</t>
  </si>
  <si>
    <t>Stavební objekt</t>
  </si>
  <si>
    <t>01</t>
  </si>
  <si>
    <t>objekt</t>
  </si>
  <si>
    <t>SO 00</t>
  </si>
  <si>
    <t>VRN - Vedlejší a ostatní náklady stavby</t>
  </si>
  <si>
    <t>SO 01</t>
  </si>
  <si>
    <t>SKATEPARK</t>
  </si>
  <si>
    <t>SO 02</t>
  </si>
  <si>
    <t>MOBILIÁŘ</t>
  </si>
  <si>
    <t>SO 03</t>
  </si>
  <si>
    <t>MLATOVÁ CESTA</t>
  </si>
  <si>
    <t>SO 04</t>
  </si>
  <si>
    <t>KRAJINNÉ ÚPRAVY</t>
  </si>
  <si>
    <t>SO 05</t>
  </si>
  <si>
    <t>VEŘEJNÉ OSVĚTLENÍ</t>
  </si>
  <si>
    <t>SO 06</t>
  </si>
  <si>
    <t>ODVODNĚNÍ</t>
  </si>
  <si>
    <t>SO 07</t>
  </si>
  <si>
    <t>BOURACÍ PRÁCE</t>
  </si>
  <si>
    <t>Celkem za stavbu</t>
  </si>
  <si>
    <t>#POPS</t>
  </si>
  <si>
    <t>Popis stavby: 3608 - SKATEPARK KRÁLŮV DVŮR - I.ETAPA</t>
  </si>
  <si>
    <t>#POPO</t>
  </si>
  <si>
    <t>Popis objektu: 01 - objekt</t>
  </si>
  <si>
    <t>#POPR</t>
  </si>
  <si>
    <t>Popis rozpočtu: SO 00 - VRN - Vedlejší a ostatní náklady stavby</t>
  </si>
  <si>
    <t>Popis rozpočtu: SO 01 - SKATEPARK</t>
  </si>
  <si>
    <t>Popis rozpočtu: SO 02 - MOBILIÁŘ</t>
  </si>
  <si>
    <t>Popis rozpočtu: SO 03 - MLATOVÁ CESTA</t>
  </si>
  <si>
    <t>Popis rozpočtu: SO 04 - KRAJINNÉ ÚPRAVY</t>
  </si>
  <si>
    <t>Popis rozpočtu: SO 05 - VEŘEJNÉ OSVĚTLENÍ</t>
  </si>
  <si>
    <t>Popis rozpočtu: SO 06 - ODVODNĚNÍ</t>
  </si>
  <si>
    <t>Popis rozpočtu: SO 07 - BOURACÍ PRÁCE</t>
  </si>
  <si>
    <t>Rekapitulace dílů</t>
  </si>
  <si>
    <t>Typ dílu</t>
  </si>
  <si>
    <t>1</t>
  </si>
  <si>
    <t>Zemní práce</t>
  </si>
  <si>
    <t>110</t>
  </si>
  <si>
    <t>Sadové a krajinářské úpravy</t>
  </si>
  <si>
    <t>2</t>
  </si>
  <si>
    <t>Základy a zvláštní zakládání</t>
  </si>
  <si>
    <t>4</t>
  </si>
  <si>
    <t>Vodorovné konstrukce</t>
  </si>
  <si>
    <t>5</t>
  </si>
  <si>
    <t>Komunikace</t>
  </si>
  <si>
    <t>8</t>
  </si>
  <si>
    <t>Trubní vedení</t>
  </si>
  <si>
    <t>95</t>
  </si>
  <si>
    <t>Dokončovací konstrukce na pozemních stavbách</t>
  </si>
  <si>
    <t>99</t>
  </si>
  <si>
    <t>Staveništní přesun hmot</t>
  </si>
  <si>
    <t>767</t>
  </si>
  <si>
    <t>Konstrukce zámečnické</t>
  </si>
  <si>
    <t>783</t>
  </si>
  <si>
    <t>Nátěry</t>
  </si>
  <si>
    <t>M22</t>
  </si>
  <si>
    <t>Montáž sdělovací a zabezp. techniky</t>
  </si>
  <si>
    <t>M23</t>
  </si>
  <si>
    <t>Montáže potrubí</t>
  </si>
  <si>
    <t>D96</t>
  </si>
  <si>
    <t>Přesuny suti a vybouraných hmot</t>
  </si>
  <si>
    <t>PSU</t>
  </si>
  <si>
    <t xml:space="preserve">Položkový rozpočet </t>
  </si>
  <si>
    <t>S:</t>
  </si>
  <si>
    <t>O:</t>
  </si>
  <si>
    <t>R:</t>
  </si>
  <si>
    <t>Položkový soupis prací a dodávek</t>
  </si>
  <si>
    <t>#TypZaznamu#</t>
  </si>
  <si>
    <t>STA</t>
  </si>
  <si>
    <t>OBJ</t>
  </si>
  <si>
    <t>ROZ</t>
  </si>
  <si>
    <t>P.č.</t>
  </si>
  <si>
    <t>Číslo položky</t>
  </si>
  <si>
    <t>Název položky</t>
  </si>
  <si>
    <t>MJ</t>
  </si>
  <si>
    <t>Množství</t>
  </si>
  <si>
    <t>Cena / MJ</t>
  </si>
  <si>
    <t>Dodávka</t>
  </si>
  <si>
    <t>Dodávka celk.</t>
  </si>
  <si>
    <t>Montáž</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</si>
  <si>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</si>
  <si>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</si>
  <si>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</si>
  <si>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</si>
  <si>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</si>
  <si>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</si>
  <si>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</si>
  <si>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</si>
  <si>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</si>
  <si>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</si>
  <si>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</si>
  <si>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</si>
  <si>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</si>
  <si>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</si>
  <si>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</si>
  <si>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</si>
  <si>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</si>
  <si>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00511 R</t>
  </si>
  <si>
    <t xml:space="preserve">Geodetické práce </t>
  </si>
  <si>
    <t>Soubor</t>
  </si>
  <si>
    <t>RTS 23/ II</t>
  </si>
  <si>
    <t>Indiv</t>
  </si>
  <si>
    <t>VRN</t>
  </si>
  <si>
    <t>Běžná</t>
  </si>
  <si>
    <t>POL99_8</t>
  </si>
  <si>
    <t>005111020R</t>
  </si>
  <si>
    <t>Vytyčení stavby</t>
  </si>
  <si>
    <t>Geodetické zaměření rohů stavby, stabilizace bodů a sestavení laviček.</t>
  </si>
  <si>
    <t>POP</t>
  </si>
  <si>
    <t>Vyhotovení protokolu o vytyčení stavby se seznamem souřadnic vytyčených bodů a jejich polohopisnými (S-JTSK) a výškopisnými (Bpv) hodnotami.</t>
  </si>
  <si>
    <t>005111021R</t>
  </si>
  <si>
    <t>Vytyčení inženýrských sítí</t>
  </si>
  <si>
    <t>Zaměření a vytýčení stávajících inženýrských sítí v místě stavby z hlediska jejich ochrany při provádění stavby.</t>
  </si>
  <si>
    <t>005121 R</t>
  </si>
  <si>
    <t>Zařízení staveniště</t>
  </si>
  <si>
    <t>Veškeré náklady spojené s vybudováním, provozem a odstraněním zařízení staveniště.</t>
  </si>
  <si>
    <t>005124010R</t>
  </si>
  <si>
    <t>Koordinační činnost</t>
  </si>
  <si>
    <t>Koordinace stavebních a technologických dodávek stavby.</t>
  </si>
  <si>
    <t>005241010R</t>
  </si>
  <si>
    <t xml:space="preserve">Dokumentace skutečného provedení </t>
  </si>
  <si>
    <t>Náklady na vyhotovení dokumentace skutečného provedení stavby a její předání objednateli v požadované formě a požadovaném počtu.</t>
  </si>
  <si>
    <t>005241020R</t>
  </si>
  <si>
    <t xml:space="preserve">Geodetické zaměření skutečného provedení  </t>
  </si>
  <si>
    <t>Náklady na provedení skutečného zaměření stavby v rozsahu nezbytném pro zápis změny do katastru nemovitostí.</t>
  </si>
  <si>
    <t>13</t>
  </si>
  <si>
    <t>Vypracování výrobní dokumentace</t>
  </si>
  <si>
    <t>Vlastní</t>
  </si>
  <si>
    <t>Fotodokumentace provádění díla</t>
  </si>
  <si>
    <t>3</t>
  </si>
  <si>
    <t>Revize, zkoušky a měření</t>
  </si>
  <si>
    <t>SUM</t>
  </si>
  <si>
    <t>END</t>
  </si>
  <si>
    <t>120001101R00</t>
  </si>
  <si>
    <t>Ztížené vykopávky v horninách jakékoliv třídy</t>
  </si>
  <si>
    <t>m3</t>
  </si>
  <si>
    <t>800-1</t>
  </si>
  <si>
    <t>Práce</t>
  </si>
  <si>
    <t>POL1_</t>
  </si>
  <si>
    <t>příplatek k cenám vykopávek za ztížení vykopávky v blízkosti podzemního vedení nebo výbušnin v horninách jakékoliv třídy,</t>
  </si>
  <si>
    <t>SPI</t>
  </si>
  <si>
    <t>V zájmovém území se nachází podzemní vedení inženýrských sítí. Před zahájením</t>
  </si>
  <si>
    <t>zemních prací musí být provedeno přesné vytyčení těchto vedení.</t>
  </si>
  <si>
    <t>Odkaz na mn. položky pořadí 2 : 490,82800*0,1</t>
  </si>
  <si>
    <t>VV</t>
  </si>
  <si>
    <t>122301102R00</t>
  </si>
  <si>
    <t>Odkopávky a  prokopávky nezapažené v hornině 4 přes 100 do 1 000 m3</t>
  </si>
  <si>
    <t>s přehozením výkopku na vzdálenost do 3 m nebo s naložením na dopravní prostředek,</t>
  </si>
  <si>
    <t>beton : 950*0,45</t>
  </si>
  <si>
    <t>probarvený beton : 70*0,45</t>
  </si>
  <si>
    <t>veget. vrstva : 117,2*0,2</t>
  </si>
  <si>
    <t>dlažba : 18,64*0,45</t>
  </si>
  <si>
    <t>162301101R00</t>
  </si>
  <si>
    <t>Vodorovné přemístění výkopku z horniny 1 až 4, na vzdálenost přes 50  do 500 m</t>
  </si>
  <si>
    <t>po suchu, bez naložení výkopku, avšak se složením bez rozhrnutí, zpáteční cesta vozidla.</t>
  </si>
  <si>
    <t>Odkaz na mn. položky pořadí 2 : 490,82800*0,5</t>
  </si>
  <si>
    <t>162701105RT3</t>
  </si>
  <si>
    <t>Vodorovné přemístění výkopku z horniny 1 až 4, na vzdálenost přes 9 000  do 10 000 m</t>
  </si>
  <si>
    <t>167101102R00</t>
  </si>
  <si>
    <t>Nakládání, skládání, překládání neulehlého výkopku nakládání výkopku  přes 100 m3, z horniny 1 až 4</t>
  </si>
  <si>
    <t>Odkaz na mn. položky pořadí 3 : 245,41400</t>
  </si>
  <si>
    <t>171102105R00</t>
  </si>
  <si>
    <t>Uložení sypaniny do zhutněných násypů dálnic a let z hornin soudržných zhutněných na 103 % PS</t>
  </si>
  <si>
    <t>s rozprostřením sypaniny ve vrstvách, s hrubým urovnáním a uzavřením povrchu násypu,</t>
  </si>
  <si>
    <t>181101102R00</t>
  </si>
  <si>
    <t>Úprava pláně v zářezech v hornině 1 až 4, se zhutněním</t>
  </si>
  <si>
    <t>m2</t>
  </si>
  <si>
    <t>vyrovnáním výškových rozdílů, ploch vodorovných a ploch do sklonu 1 : 5.</t>
  </si>
  <si>
    <t>beton : 950</t>
  </si>
  <si>
    <t>probarvený beton : 70</t>
  </si>
  <si>
    <t>117,72+18,6</t>
  </si>
  <si>
    <t>199000002R00</t>
  </si>
  <si>
    <t>Poplatky za skládku horniny 1- 4, skupina 17 05 04 z Katalogu odpadů</t>
  </si>
  <si>
    <t>Odkaz na mn. položky pořadí 4 : 245,41400</t>
  </si>
  <si>
    <t>271571112R00</t>
  </si>
  <si>
    <t xml:space="preserve">Polštáře zhutněné pod základy štěrkopísek netříděný,  </t>
  </si>
  <si>
    <t>800-2</t>
  </si>
  <si>
    <t xml:space="preserve">urovnání figur před betonáží : </t>
  </si>
  <si>
    <t>Odkaz na mn. položky pořadí 20 : 204,00000*0,2</t>
  </si>
  <si>
    <t>273361921R00</t>
  </si>
  <si>
    <t>Výztuž základových desek ze svařovaných sítí</t>
  </si>
  <si>
    <t>t</t>
  </si>
  <si>
    <t>801-1</t>
  </si>
  <si>
    <t>včetně distančních prvků</t>
  </si>
  <si>
    <t>beton sítě KARI stupeň vyzt. 80 kg/m3 : 833*0,15*0,08</t>
  </si>
  <si>
    <t>273361821R00</t>
  </si>
  <si>
    <t>Výztuž základových desek z betonářské oceli 10 505(R)</t>
  </si>
  <si>
    <t>překážky beton pruty , st. vyzt. 90 Kg/m3 : 204*0,2*0,09</t>
  </si>
  <si>
    <t>289971222R00</t>
  </si>
  <si>
    <t>Zřízení vrstvy z geotextilie na upraveném povrchu sklon přes 1:5 do 1:2,5, šířka přes 3 do 6 m</t>
  </si>
  <si>
    <t>štěrkový trávník : (11,37+1,445+1,8)*5</t>
  </si>
  <si>
    <t>(2,3+5,5+2,2+1,8+1,46+2,2)*2,5</t>
  </si>
  <si>
    <t>451315111R00</t>
  </si>
  <si>
    <t>Podklad. nebo vyrovnáv. vrstva z betonu prostého beton C 25/30, tloušťka do 100 mm</t>
  </si>
  <si>
    <t>821-1</t>
  </si>
  <si>
    <t>B.1.9. RAIL SOLITÉRNÍ : 5*0,5</t>
  </si>
  <si>
    <t>564831111RT4</t>
  </si>
  <si>
    <t>Podklad ze štěrkodrti s rozprostřením a zhutněním frakce 0-63 mm, tloušťka po zhutnění 100 mm</t>
  </si>
  <si>
    <t>822-1</t>
  </si>
  <si>
    <t>564851111RT2</t>
  </si>
  <si>
    <t>Podklad ze štěrkodrti s rozprostřením a zhutněním frakce 0-32 mm, tloušťka po zhutnění 150 mm</t>
  </si>
  <si>
    <t xml:space="preserve">2 vrstvy : </t>
  </si>
  <si>
    <t>beton : 950*2</t>
  </si>
  <si>
    <t>probarvený beton : 70*2</t>
  </si>
  <si>
    <t>632451063R00</t>
  </si>
  <si>
    <t>Potěr pískocementový na mazaninách běžný minimálně 25 MPa (plovoucí)  o tloušťce od 20 do 30 mm</t>
  </si>
  <si>
    <t>nebo betonových podkladech běžný (krycí nášlapný) anebo pod tenkovrstvé podlahoviny hlazený ocelovým hladítkem nebo litý (samonivelační),</t>
  </si>
  <si>
    <t>Odkaz na mn. položky pořadí 17 : 18,60450</t>
  </si>
  <si>
    <t>596215021R00</t>
  </si>
  <si>
    <t>Kladení zámkové dlažby do drtě tloušťka dlažby 60 mm, tloušťka lože 40 mm</t>
  </si>
  <si>
    <t>s provedením lože z kameniva drceného, s vyplněním spár, s dvojitým hutněním a se smetením přebytečného materiálu na krajnici. S dodáním hmot pro lože a výplň spár.</t>
  </si>
  <si>
    <t>1*1</t>
  </si>
  <si>
    <t>(6,57+3,625+4,914+7,88+1,68+2,67+3,87+4)*0,5</t>
  </si>
  <si>
    <t>596291111R00</t>
  </si>
  <si>
    <t>Řezání zámkové dlažby tloušťky 60 mm</t>
  </si>
  <si>
    <t>m</t>
  </si>
  <si>
    <t xml:space="preserve">min. jednostranné : </t>
  </si>
  <si>
    <t>(6,57+3,625+4,914+7,88+1,68+2,67+3,87+4)</t>
  </si>
  <si>
    <t>421331141R01</t>
  </si>
  <si>
    <t>Povrchově upravený železobeton C35/45 tl. 150 mm</t>
  </si>
  <si>
    <t>1020*0,15</t>
  </si>
  <si>
    <t>216341122R01</t>
  </si>
  <si>
    <t>Beton stříkaný stěn. - příplatek za stříkané povrchy stěn a rádiusů</t>
  </si>
  <si>
    <t xml:space="preserve">radiusy, bank, modelace 20% : </t>
  </si>
  <si>
    <t>1020*0,2</t>
  </si>
  <si>
    <t>631319173R00</t>
  </si>
  <si>
    <t>Příplatek za stržení povrchu tloušťka mazaniny od 80 mm do 120 mm</t>
  </si>
  <si>
    <t>spodní vrstvy mazaniny latí před vložením výztuže nebo pletiva pro tloušťku obou vrstev mazaniny</t>
  </si>
  <si>
    <t>Odkaz na mn. položky pořadí 19 : 153,00000</t>
  </si>
  <si>
    <t>380320040RAX</t>
  </si>
  <si>
    <t>Kompletní konstrukce ze železobetonu C 35/45, bednění a odbednění, výztuž 120 kg/m3</t>
  </si>
  <si>
    <t>Součtová</t>
  </si>
  <si>
    <t>Agregovaná položka</t>
  </si>
  <si>
    <t>POL2_</t>
  </si>
  <si>
    <t xml:space="preserve">KICKER S RAILEM  B.1.5 : </t>
  </si>
  <si>
    <t>TRANSFER S HUBBOU B.1.7. : (5*0,45*0,15)+(0,45*0,45*0,15*4)</t>
  </si>
  <si>
    <t>2,655*3,24*0,4/2*2</t>
  </si>
  <si>
    <t>ZAOBLENÝ BANG B.1.8. : 2,5*3*0,25</t>
  </si>
  <si>
    <t>RAIL ZE SCHODŮ B.1.9 : (1,8*2*0,3*0,2)</t>
  </si>
  <si>
    <t>MANUAL BEDNA B.1.10 : (2,6*1*0,45)+(2*1,2*0,3)+(0,6*4*0,45)</t>
  </si>
  <si>
    <t>SCHODY V RADIUSU B.1.11 : (0,65+0,4+0,4)*0,2*(3,59+3,345+3,195)</t>
  </si>
  <si>
    <t>B.1.6 VLNA : 0,4*6*0,35</t>
  </si>
  <si>
    <t>RADIUS U BASKETBALL B.1.12 : 4,5*1*0,5</t>
  </si>
  <si>
    <t>dlouhá bedna : (5,52+2,3+1,8+1,445+2,16+1,78+1,45)*0,45*0,45</t>
  </si>
  <si>
    <t>631316115R00</t>
  </si>
  <si>
    <t xml:space="preserve">Mazanina z betonu prostého speciální povrchové úpravy mazanin postřik nových betonových podlah proti prvotnímu vysychání,  </t>
  </si>
  <si>
    <t>(z kameniva) hlazená dřevěným hladítkem</t>
  </si>
  <si>
    <t>Odkaz na mn. položky pořadí 24 : 1020,00000</t>
  </si>
  <si>
    <t>631316211RT4</t>
  </si>
  <si>
    <t>Mazanina z betonu prostého speciální povrchové úpravy mazanin povrchový vsyp strojně hlazený, směsí s karbidem</t>
  </si>
  <si>
    <t>5BAREV</t>
  </si>
  <si>
    <t>Provedení barevných částí betonu - příplatek plošně</t>
  </si>
  <si>
    <t>631316231R00</t>
  </si>
  <si>
    <t xml:space="preserve">Mazanina z betonu prostého speciální povrchové úpravy mazanin hlazení strojně,  </t>
  </si>
  <si>
    <t>631317110R00</t>
  </si>
  <si>
    <t>Mazanina z betonu prostého řezání dilatačních spár v čerstvém betonu prostém, hloubky 0-100 mm</t>
  </si>
  <si>
    <t>Odkaz na mn. položky pořadí 24 : 1020,00000*0,8</t>
  </si>
  <si>
    <t>5TMEL1</t>
  </si>
  <si>
    <t>Těsnění spár styků tmelením - vytmelení řezaných smršťovacích spár pružným tmelem</t>
  </si>
  <si>
    <t>Odkaz na mn. položky pořadí 27 : 816,00000</t>
  </si>
  <si>
    <t>59245111R</t>
  </si>
  <si>
    <t>dlažba betonová dvouvrstvá, skladebná; obdélník; červená; l = 200 mm; š = 100 mm; tl. 60,0 mm</t>
  </si>
  <si>
    <t>SPCM</t>
  </si>
  <si>
    <t>Specifikace</t>
  </si>
  <si>
    <t>POL3_</t>
  </si>
  <si>
    <t>Odkaz na mn. položky pořadí 17 : 18,60450*1,1</t>
  </si>
  <si>
    <t>67352004R</t>
  </si>
  <si>
    <t>geotextilie PET; funkce drenážní, separační, ochranná, filtrační; plošná hmotnost 300 g/m2</t>
  </si>
  <si>
    <t>Odkaz na mn. položky pořadí 12 : 1131,72500*1,15</t>
  </si>
  <si>
    <t>953981203R00</t>
  </si>
  <si>
    <t>Chemické kotvy do betonu, do cihelného zdiva do betonu, hloubky 110 mm, M 12, malta pro chemické kotvy dvousložková do plných materiálů</t>
  </si>
  <si>
    <t>kus</t>
  </si>
  <si>
    <t>801-4</t>
  </si>
  <si>
    <t>Odkaz na mn. položky pořadí 33 : 44,00000*0,25</t>
  </si>
  <si>
    <t>998222012R00</t>
  </si>
  <si>
    <t xml:space="preserve">Přesun hmot, plochy pro tělovýchovu </t>
  </si>
  <si>
    <t>823-1</t>
  </si>
  <si>
    <t>Přesun hmot</t>
  </si>
  <si>
    <t>POL7_</t>
  </si>
  <si>
    <t>762311103R00</t>
  </si>
  <si>
    <t>Montáž ocelových spojovacích prostředků kotevních želez  příložek, patek, táhel, s připojením k dřevěné konstrukci</t>
  </si>
  <si>
    <t>800-762</t>
  </si>
  <si>
    <t>montáž kotevních patek doporučeného rozměru 250 x 250 mm síly 20 mm, počet kotev na patku doporučené 4 kus, ůčinná hloubka 240 mm, průměr vrtu d = 20 mm, závitová kotva doporučené R12 mm, viz výkres č. D.1.2.C401 , detail D1</t>
  </si>
  <si>
    <t>kotevní plotny 180/180/10 - 80 kg/m2 : 2*4</t>
  </si>
  <si>
    <t>kotevní plotny 180/180/10 - 80 kg/m2 : 4*4</t>
  </si>
  <si>
    <t>kotevní plotny 180/180/10 - 80 kg/m2 : 3*4</t>
  </si>
  <si>
    <t>767995102R00</t>
  </si>
  <si>
    <t>Výroba a montáž atypických kovovových doplňků staveb hmotnosti přes 5 do 10 kg</t>
  </si>
  <si>
    <t>kg</t>
  </si>
  <si>
    <t>800-767</t>
  </si>
  <si>
    <t>Nedokončená</t>
  </si>
  <si>
    <t xml:space="preserve">RAIL NA ZEMI  B.1.3 : </t>
  </si>
  <si>
    <t xml:space="preserve"> TR 60 mm/4 mm  hm. 6,82 kg/mb : (3+0,27+0,27+0,4+0,4)*6,82</t>
  </si>
  <si>
    <t>kotevní plotny 180/180/10 - 80 kg/m2 : 0,2*0,2*2*80</t>
  </si>
  <si>
    <t xml:space="preserve">RAIL KLASICKÝ B.1.4 : </t>
  </si>
  <si>
    <t xml:space="preserve"> TR 60 mm/4 mm  hm. 6,82 kg/mb : (3,5+0,35*4)*6,82</t>
  </si>
  <si>
    <t>kotevní plotny 180/180/10 - 80 kg/m2 : 0,2*0,2*4*160</t>
  </si>
  <si>
    <t xml:space="preserve"> TR 60 mm/4 mm  hm. 6,82 kg/mb : (2,5+2,5+0,78+0,78+0,3+0,3)*6,82</t>
  </si>
  <si>
    <t xml:space="preserve">TRANSFER S HUBBOU B.1.7. : </t>
  </si>
  <si>
    <t>Začátek provozního součtu</t>
  </si>
  <si>
    <t xml:space="preserve">  pásovina 10 mm - 80 kg/m2 obsahem v (D3) : (5+5+0,45+0,45)*0,55*80</t>
  </si>
  <si>
    <t>Konec provozního součtu</t>
  </si>
  <si>
    <t xml:space="preserve">RAIL ZE SCHODŮ B.1.9 : </t>
  </si>
  <si>
    <t xml:space="preserve"> TR 60 mm/4 mm  hm. 6,82 kg/mb : (0,9+0,225+0,1)*0,7*48</t>
  </si>
  <si>
    <t>kotevní plotny 180/180/10 - 80 kg/m2 : 0,2*0,2*3*80</t>
  </si>
  <si>
    <t xml:space="preserve">  pásovina 10 mm - 80 kg/m2 obkl. schodů (D3) : (1,8*3)*0,1*80</t>
  </si>
  <si>
    <t xml:space="preserve">MANUAL BEDNA B.1.10 : </t>
  </si>
  <si>
    <t xml:space="preserve">  pásovina 10 mm - 80 kg/m2 obkl. schodů (D3) : (2,6+2,6)*0,35*80+(1,2+1)*0,45*80+1,625*3*0,15*80</t>
  </si>
  <si>
    <t xml:space="preserve">SCHODY V RADIUSU B.1.11 : </t>
  </si>
  <si>
    <t xml:space="preserve">  pásovina 10 mm - 80 kg/m2 obkl. schodů (D3) : 3,6*3*0,15*80</t>
  </si>
  <si>
    <t xml:space="preserve">  boky pásovina 10 mm (D3) : (0,65+0,4+0,4)*2*0,3*80</t>
  </si>
  <si>
    <t/>
  </si>
  <si>
    <t>D1 koping 60/4 TR 6,82 kg/mb : 40*6,82</t>
  </si>
  <si>
    <t>D2 ocelová hrana (40 m) 150/50/4 mm 9,8 kg/mb : 40*9,8</t>
  </si>
  <si>
    <t>D3 hrana pásovina 10 mm : 134,7*0,2*80</t>
  </si>
  <si>
    <t>kotvení D1 a D2 trn roxor : (40+14,7+134,7)*3*0,15*0,62</t>
  </si>
  <si>
    <t>14587795R.1</t>
  </si>
  <si>
    <t>Profil obdélník. uzavř.svařovaný S235 , obdélníkový jekl, pásky, trubky</t>
  </si>
  <si>
    <t>Odkaz na mn. položky pořadí 34 : 3073,85455*0,0011</t>
  </si>
  <si>
    <t>311110160000R</t>
  </si>
  <si>
    <t>matice ocel.pozink.; přesná šestihranná; M8; pevnost 8.8</t>
  </si>
  <si>
    <t>Odkaz na mn. položky pořadí 33 : 44,00000</t>
  </si>
  <si>
    <t>31179125R</t>
  </si>
  <si>
    <t>tyč závitová M8; l = 1 000 mm; mat. ocel 4,8 - DIN 975; povrch pozink</t>
  </si>
  <si>
    <t>Odkaz na mn. položky pořadí 33 : 44,00000*0,33</t>
  </si>
  <si>
    <t>0,88</t>
  </si>
  <si>
    <t>998767101R00</t>
  </si>
  <si>
    <t>Přesun hmot pro kovové stavební doplňk. konstrukce v objektech výšky do 6 m</t>
  </si>
  <si>
    <t>50 m vodorovně</t>
  </si>
  <si>
    <t>783126150R00</t>
  </si>
  <si>
    <t>Nátěry ocelových konstrukcí syntetické D - ocelové konstrukce plnostěnné, dvojnásobné</t>
  </si>
  <si>
    <t>800-783</t>
  </si>
  <si>
    <t>na vzduchu schnoucí</t>
  </si>
  <si>
    <t>Tyčové prvky jsou z oceli S235, RAL 9004</t>
  </si>
  <si>
    <t xml:space="preserve"> TR 60 mm/4 mm  hm. 6,82 kg/mb : (3+0,27+0,27+0,4+0,4)*3,14*0,06</t>
  </si>
  <si>
    <t>783896211RT1</t>
  </si>
  <si>
    <t>Nátěry betonových podlah akrylátové 2xemail</t>
  </si>
  <si>
    <t>Betonová hrana opatřena ochranným nátěrem (39,6 m) : 39,6*0,25</t>
  </si>
  <si>
    <t>222260546R00</t>
  </si>
  <si>
    <t>Trubka KOPOFLEX 63 na povrchu</t>
  </si>
  <si>
    <t xml:space="preserve">osazení chrániček do niky pro osvětlení - příprava elektro : </t>
  </si>
  <si>
    <t>B.1.10. : 5</t>
  </si>
  <si>
    <t>B.1.5. : 5</t>
  </si>
  <si>
    <t>3457114700R</t>
  </si>
  <si>
    <t>trubka kabelová ohebná dvouplášťová korugovaná chránička; vnější plášť z HDPE, vnitřní z LDPE; vnější pr.= 40,0 mm; vnitřní pr.= 32,0 mm; mezní hodnota zatížení 450 N/5 cm; teplot.rozsah -45 až 60 °C; stupeň hořlavosti A1; mat. bezhalogenový; IP 40, při použití těsnicího kroužku IP 67</t>
  </si>
  <si>
    <t>Odkaz na mn. položky pořadí 41 : 10,00000</t>
  </si>
  <si>
    <t>139601103R00</t>
  </si>
  <si>
    <t>Ruční výkop jam, rýh a šachet v hornině 4</t>
  </si>
  <si>
    <t>RTS 23/ I</t>
  </si>
  <si>
    <t>s přehozením na vzdálenost do 5 m nebo s naložením na ruční dopravní prostředek</t>
  </si>
  <si>
    <t>PATKA : 0,3*0,3*0,6*8</t>
  </si>
  <si>
    <t>BASKETBALL : 0,8*0,8*0,8</t>
  </si>
  <si>
    <t>162201203R00</t>
  </si>
  <si>
    <t>Vodorovné přemístění výkopku z horniny 1 až 4, kolečkem, na vzdálenost do 10 m</t>
  </si>
  <si>
    <t>bez naložení, avšak s vyprázdněním nádoby na hromadu nebo do dopravního prostředku,</t>
  </si>
  <si>
    <t>Odkaz na mn. položky pořadí 1 : 0,94400</t>
  </si>
  <si>
    <t>Odkaz na mn. položky pořadí 2 : 0,94400</t>
  </si>
  <si>
    <t>275313611R00</t>
  </si>
  <si>
    <t>Beton základových patek prostý třídy C 16/20</t>
  </si>
  <si>
    <t>28611163.AR</t>
  </si>
  <si>
    <t>Trubka plastová pro venkovní kanalizaci spoj: hrdlový; potrubí: vícevrstvé; skladba: PVC-U - pěna - PVC-U; povrch: hladký; DN = 300; de = 315,0 mm; s = 7,7 mm; SDR 41,0; SN 4</t>
  </si>
  <si>
    <t>bednění B.9.2.5 : 0,5+0,5</t>
  </si>
  <si>
    <t>953943122R00</t>
  </si>
  <si>
    <t>Osazování jiných kovových výrobků do betonu (např. kotev) se zajištěním polohy k bednění nebo k výztuži před zabetonováním  přes 1 kg do 5 kg/kus</t>
  </si>
  <si>
    <t>osazování výrobků ostatních jinde neuvedených, bez dodání</t>
  </si>
  <si>
    <t>Odkaz na mn. položky pořadí 9 : 3,00000*4</t>
  </si>
  <si>
    <t>Odkaz na mn. položky pořadí 12 : 1,00000*4</t>
  </si>
  <si>
    <t>Odkaz na mn. položky pořadí 13 : 1,00000*4</t>
  </si>
  <si>
    <t>Odkaz na mn. položky pořadí 11 : 1,00000*8</t>
  </si>
  <si>
    <t>Odkaz na mn. položky pořadí 10 : 2,00000*2</t>
  </si>
  <si>
    <t>Odkaz na mn. položky pořadí 8 : 1,00000*8</t>
  </si>
  <si>
    <t>Odkaz na mn. položky pořadí 6 : 40,00000</t>
  </si>
  <si>
    <t>bskt_koš</t>
  </si>
  <si>
    <t>D+M basketball koše</t>
  </si>
  <si>
    <t>soubor</t>
  </si>
  <si>
    <t>lavička</t>
  </si>
  <si>
    <t>D+M lavička 450 x 1800 x 420 mm dle výkresu B.2.4.</t>
  </si>
  <si>
    <t>odpad_směs</t>
  </si>
  <si>
    <t>D+M odpadkový koš samostatně stojící na směsný odpad 508 x 508 x 800 mm</t>
  </si>
  <si>
    <t>POL1_1</t>
  </si>
  <si>
    <t>odpad_tříděný</t>
  </si>
  <si>
    <t>D+M odpadkový koš samostatně stojící sestava tříď. odpad 508 x 508 x 800 mm</t>
  </si>
  <si>
    <t>sestava</t>
  </si>
  <si>
    <t>sezení_úlož</t>
  </si>
  <si>
    <t>D+M lavička s úložným prostorem dle B.2.3 1800 x 670 x 430 mm</t>
  </si>
  <si>
    <t>stojan</t>
  </si>
  <si>
    <t>D+M stojan na kola dle B.2.1</t>
  </si>
  <si>
    <t>311110180000R</t>
  </si>
  <si>
    <t>matice ocel.pozink.; přesná šestihranná; M10; pevnost 8.8</t>
  </si>
  <si>
    <t>Odkaz na mn. položky pořadí 7 : 40,00000</t>
  </si>
  <si>
    <t>31179127R.1</t>
  </si>
  <si>
    <t>Tyč závitová M10, DIN 975, nerez provedení</t>
  </si>
  <si>
    <t>Odkaz na mn. položky pořadí 6 : 40,00000*0,25</t>
  </si>
  <si>
    <t>998224111R00</t>
  </si>
  <si>
    <t>Přesun hmot komunikací, kryt monolitický betonový jakékoliv délky objektu</t>
  </si>
  <si>
    <t>vodorovně do 200 m</t>
  </si>
  <si>
    <t>122301101R00</t>
  </si>
  <si>
    <t>Odkopávky a  prokopávky nezapažené v hornině 4 do 100 m3</t>
  </si>
  <si>
    <t>mlat 32 m2 : 32*0,25</t>
  </si>
  <si>
    <t>Odkaz na mn. položky pořadí 1 : 8,00000</t>
  </si>
  <si>
    <t>167101101R00</t>
  </si>
  <si>
    <t>Nakládání, skládání, překládání neulehlého výkopku nakládání výkopku do 100 m3, z horniny 1 až 4</t>
  </si>
  <si>
    <t>Odkaz na mn. položky pořadí 2 : 8,00000</t>
  </si>
  <si>
    <t>32</t>
  </si>
  <si>
    <t>564752111R00</t>
  </si>
  <si>
    <t>Podklad nebo kryt z kameniva hrubého s výplň. kam. tloušťka po zhutnění 150 mm</t>
  </si>
  <si>
    <t>kamenivo hrubé drcené vel. 32 - 63 mm s výplňovým kamenivem (vibrovaný štěrk), s rozprostřením, vlhčením a zhutněním</t>
  </si>
  <si>
    <t>564811112RT2</t>
  </si>
  <si>
    <t>Podklad ze štěrkodrti s rozprostřením a zhutněním frakce 0-32 mm, tloušťka po zhutnění 60 mm</t>
  </si>
  <si>
    <t>564922104REV</t>
  </si>
  <si>
    <t>Mlatový kryt z mech.zpevněného kameniva tl. 4 cm, prosívka fr.0-4 mm</t>
  </si>
  <si>
    <t>Odkaz na mn. položky pořadí 9 : 32,00000</t>
  </si>
  <si>
    <t>564922105REV</t>
  </si>
  <si>
    <t>Mlatový kryt z mech.zpevněného kameniva tl. 6 cm</t>
  </si>
  <si>
    <t>8*4</t>
  </si>
  <si>
    <t>998222094R00</t>
  </si>
  <si>
    <t>Přesun hmot pozemních komunikací, kryt z kameniva příplatek k ceně za zvětšený přesun přes vymezenou dopravní vzdálenost do 5 000 m</t>
  </si>
  <si>
    <t>767995104R00</t>
  </si>
  <si>
    <t>Výroba a montáž atypických kovovových doplňků staveb hmotnosti přes 20 do 50 kg</t>
  </si>
  <si>
    <t>boční pásovina výška 100 mm : (8+7+5+3)*0,11*80</t>
  </si>
  <si>
    <t>roxor - kotvení á 450 mm : (8+7+5+3)*2*0,45*0,89</t>
  </si>
  <si>
    <t>Profil obdélník. uzavř.svařovaný E335 , obdélníkový jekl, pásky, trubky</t>
  </si>
  <si>
    <t>Odkaz na mn. položky pořadí 12 : 220,82727*0,0011</t>
  </si>
  <si>
    <t>181301102R00</t>
  </si>
  <si>
    <t>Rozprostření a urovnání ornice v rovině v souvislé ploše do 500 m2, tloušťka vrstvy přes 100 do 150 mm</t>
  </si>
  <si>
    <t>s případným nutným přemístěním hromad nebo dočasných skládek na místo potřeby ze vzdálenosti do 30 m, v rovině nebo ve svahu do 1 : 5,</t>
  </si>
  <si>
    <t>(950+70)*1,2</t>
  </si>
  <si>
    <t>180402111R00</t>
  </si>
  <si>
    <t>Založení trávníku parkový trávník, výsevem, v rovině nebo na svahu do 1:5</t>
  </si>
  <si>
    <t>na půdě předem připravené s pokosením, naložením, odvozem odpadu do 20 km a se složením,</t>
  </si>
  <si>
    <t>182001151R00</t>
  </si>
  <si>
    <t xml:space="preserve">Plošná úprava terénu prokypření rotavátorem,  </t>
  </si>
  <si>
    <t>s urovnáním povrchu, bez doplnění ornice, v hornině 1 až 4,</t>
  </si>
  <si>
    <t>183102221R00</t>
  </si>
  <si>
    <t>Hloubení jamek s výměnou půdy na 50 %, svah do 1:2 objem přes 0,4 do 1 m3</t>
  </si>
  <si>
    <t>pro vysazování rostlin v hornině 1 až 4 s výměnou půdy na 50%, s případným naložením přebytečných výkopků na dopravní prostředek, s odvozem na vzdálenost do 20 km a se složením,</t>
  </si>
  <si>
    <t>180405114R00</t>
  </si>
  <si>
    <t>Založení trávníku ve vegetačních prefabrikátech výsevem směsi ornice nebo substrátu a semene, v rovině nebo na svahu do 1:5</t>
  </si>
  <si>
    <t>s doplněním ornice nebo substrátu ve vrstvě do 7 cm s utužením vodou a s případným naložením, odvozem odpadu do 20 km a se složením,</t>
  </si>
  <si>
    <t>plocha vegetační vrstvy - skl. S2 : 117,72</t>
  </si>
  <si>
    <t>10311100R</t>
  </si>
  <si>
    <t>rašelina zahradní a kompostová, tř.I; balení volně loženo</t>
  </si>
  <si>
    <t>Odkaz na mn. položky pořadí 5 : 117,72000*0,0225</t>
  </si>
  <si>
    <t>583423262R</t>
  </si>
  <si>
    <t>Kamenivo nestanovené drcené; frakce 0,0 až 32,0 mm</t>
  </si>
  <si>
    <t>Odkaz na mn. položky pořadí 5 : 117,72000*0,32</t>
  </si>
  <si>
    <t>184202111R00</t>
  </si>
  <si>
    <t>Ukotvení dřevin průměr do 100 mm, délka do 2 m</t>
  </si>
  <si>
    <t>třemi a více kůly, s ochranou proti poškození v místě vzepření, (příloha č. 8) při  průměru kůlů do 10 cm,</t>
  </si>
  <si>
    <t>Kotvení dřeviny</t>
  </si>
  <si>
    <t>Dřeviny budou kotveny třemi nadzemními kůly zatlučenými do země (min 40 cm) při výsadbě. Kůly jsou vysoké tak aby končili 10 cm pod korunou daného stromu. Kůly jsou rozmístěny pravidelně okolo kořenového balu a zatlučeny před zasypáním výsadbové jámy. Kůly nesmí poškodit kořenový bal.  Na horním okraji jsou kůly spojeny příčkami, ke kterým je strom vyvázán.</t>
  </si>
  <si>
    <t>Vzhledem k exponovanému stanovišti (ohrožení letícími skateboardy) bude kotvení ponecháno 3-5 vegetačních období. Vývazy budou v tomto období pravidelně kontrolovány, aby dřevinu neškrtily.</t>
  </si>
  <si>
    <t>Pokud je pro kotvení stromů specifikováno výkresovou dokumentací jiné zařízení než dřevěné kůly, potom se použije zařízení popsané ve výkresové dokumentaci.</t>
  </si>
  <si>
    <t>16*4</t>
  </si>
  <si>
    <t>184602323R00</t>
  </si>
  <si>
    <t xml:space="preserve">Výsadba sazenic rychle rostoucích dřevin vykopání jamek, průměr 800 mm, hloubka 800 mm, půda zabuřená, zemina třídy 3,  </t>
  </si>
  <si>
    <t>823-2</t>
  </si>
  <si>
    <t>185851111R00</t>
  </si>
  <si>
    <t>Dovoz vody pro zálivku rostlin dovoz vody pro zálivku rostlin na vzdálenost do 6000 m</t>
  </si>
  <si>
    <t>184804112R00.1</t>
  </si>
  <si>
    <t>Ochrana dřevin před okusem z drát.pletiva v rovině, ochrana dřevin po dobu výstavby</t>
  </si>
  <si>
    <t>ochrana stávajicích kořenů zejména při výstavbě : 1</t>
  </si>
  <si>
    <t>00572407R.1</t>
  </si>
  <si>
    <t>Směs travní do sucha I PROFI</t>
  </si>
  <si>
    <t>RTS 22/ II</t>
  </si>
  <si>
    <t>jílek vytrvalý Lolium perenne Barbions 10 : 3</t>
  </si>
  <si>
    <t>jílek vytrvalý Lolium perenne Barsignum 10 : 3</t>
  </si>
  <si>
    <t>jílek vytrvalý Lolium perenne Barorlando 15 : 4,5</t>
  </si>
  <si>
    <t>kostřava červená dlouze výběţkatá Festuca rubra rubra Bossanova 15 : 4,5</t>
  </si>
  <si>
    <t>kostřava červená krátce výběţkatá Festuca rubra trichophylla Barcrown 10 : 3</t>
  </si>
  <si>
    <t>kostřava červená trsnatá Festuca rubra commutata Musica 10 : 3</t>
  </si>
  <si>
    <t>kostřava červená trsnatá Festuca rubra commutata Barchip 5 : 1,5</t>
  </si>
  <si>
    <t>kostřava drsnolistá Festuca trachyphylla Mentor 10 : 3</t>
  </si>
  <si>
    <t>lipnice luční Poa pratensis Brooklawn 15 : 4,5</t>
  </si>
  <si>
    <t>ostatní : 45</t>
  </si>
  <si>
    <t>026503233R</t>
  </si>
  <si>
    <t>dřevina listnatá Bříza bělokorá; Betula pendula; v = 51 až 70 cm; sazenice, krytokořenná sadba pěstovaná technologií „na vzduchovém polštáři" v sadbovačích 100–300 cm3</t>
  </si>
  <si>
    <t>CoA</t>
  </si>
  <si>
    <t>Líska obecná - Corylus avellana</t>
  </si>
  <si>
    <t>PrA</t>
  </si>
  <si>
    <t>Třešeň ptačí - Prunus avium Plena</t>
  </si>
  <si>
    <t>10371510R</t>
  </si>
  <si>
    <t>substrát zahradnický; balení PE po 75 litech</t>
  </si>
  <si>
    <t>10391500R</t>
  </si>
  <si>
    <t>kůra mulčovací; balení PE po 70 litrech</t>
  </si>
  <si>
    <t>608500123R</t>
  </si>
  <si>
    <t>kůl vyvazovací l = 200,0 cm; průměr 60 mm; jeden konec špice</t>
  </si>
  <si>
    <t>Odkaz na mn. položky pořadí 8 : 64,00000</t>
  </si>
  <si>
    <t>673131199R</t>
  </si>
  <si>
    <t>tkanina jutová š = 150 mm; l = 25 000 mm; barva přírodní</t>
  </si>
  <si>
    <t>230191013R00</t>
  </si>
  <si>
    <t>Uložení chráničky ve výkopu PE 90x3,5mm</t>
  </si>
  <si>
    <t>rozmístění chrániček pro budoucí veřejné osvětlení v rámci zemních prací objektu SO 01</t>
  </si>
  <si>
    <t>3457114702R</t>
  </si>
  <si>
    <t>trubka kabelová ohebná dvouplášťová korugovaná chránička; vnější plášť z HDPE, vnitřní z LDPE; vnější pr.= 63,0 mm; vnitřní pr.= 52,0 mm; mezní hodnota zatížení 450 N/5 cm; teplot.rozsah -45 až 60 °C; stupeň hořlavosti A1; mat. bezhalogenový; IP 40, při použití těsnicího kroužku IP 67</t>
  </si>
  <si>
    <t>Odkaz na mn. položky pořadí 1 : 200,00000</t>
  </si>
  <si>
    <t>130001101R00</t>
  </si>
  <si>
    <t>Příplatek k cenám za ztížené vykopávky v horninách jakékoliv třídy</t>
  </si>
  <si>
    <t>Příplatek k cenám hloubených vykopávek za ztížení vykopávky v blízkosti podzemního vedení nebo výbušnin pro jakoukoliv třídu horniny.</t>
  </si>
  <si>
    <t>Odkaz na mn. položky pořadí 2 : 71,28000*0,1</t>
  </si>
  <si>
    <t>132201111R00</t>
  </si>
  <si>
    <t>Hloubení rýh šířky do 60 cm do 100 m3, v hornině 3, hloubení strojně</t>
  </si>
  <si>
    <t>zapažených i nezapažených s urovnáním dna do předepsaného profilu a spádu, s přehozením výkopku na přilehlém terénu na vzdálenost do 3 m od podélné osy rýhy nebo s naložením výkopku na dopravní prostředek.</t>
  </si>
  <si>
    <t>(30+8+8+8+4)*0,6*1,1</t>
  </si>
  <si>
    <t>(50)*0,6*1,1</t>
  </si>
  <si>
    <t>Odkaz na mn. položky pořadí 2 : 71,28000*0,5</t>
  </si>
  <si>
    <t>175101101RT2</t>
  </si>
  <si>
    <t>Obsyp potrubí bez prohození sypaniny, s dodáním štěrkopísku frakce 0 - 22 mm</t>
  </si>
  <si>
    <t>sypaninou z vhodných hornin tř. 1 - 4 nebo materiálem připraveným podél výkopu ve vzdálenosti do 3 m od jeho kraje, pro jakoukoliv hloubku výkopu a jakoukoliv míru zhutnění,</t>
  </si>
  <si>
    <t>(30+8+8+8+4)*0,6*0,45</t>
  </si>
  <si>
    <t>Odkaz na mn. položky pořadí 3 : 35,64000</t>
  </si>
  <si>
    <t>58330002.AR</t>
  </si>
  <si>
    <t>Kamenivo nestanovené těžené; typ: netříděný; štěrkopísek k zásypu</t>
  </si>
  <si>
    <t>(30+8+8+8+4)*0,6*(1,1-0,45-0,15)*2,5</t>
  </si>
  <si>
    <t>212531111R00</t>
  </si>
  <si>
    <t>Výplň trativodů kamenivem hrubým drceným, frakce 16-63 mm</t>
  </si>
  <si>
    <t>do rýh bez zhutnění s úpravou povrchu výplně,</t>
  </si>
  <si>
    <t>Odkaz na mn. položky pořadí 12 : 50,00000*0,65</t>
  </si>
  <si>
    <t>212971110R00</t>
  </si>
  <si>
    <t xml:space="preserve">Zřízení opláštění odvod. trativodů z geotextilie o sklonu do 2,5,  </t>
  </si>
  <si>
    <t>v rýze nebo v zářezu se stěnami,</t>
  </si>
  <si>
    <t>Odkaz na mn. položky pořadí 12 : 50,00000*1,5</t>
  </si>
  <si>
    <t>Odkaz na mn. položky pořadí 9 : 75,00000*1,1</t>
  </si>
  <si>
    <t>451572111R00</t>
  </si>
  <si>
    <t>Lože pod potrubí, stoky a drobné objekty z kameniva drobného těženého 0÷4 mm</t>
  </si>
  <si>
    <t>827-1</t>
  </si>
  <si>
    <t>v otevřeném výkopu,</t>
  </si>
  <si>
    <t>(30+8+8+8+4)*0,6*0,15</t>
  </si>
  <si>
    <t>212753216R00</t>
  </si>
  <si>
    <t>Plastové drenážní trubky montáž tuhé plastové drenážní trubky do rýhy, DN 160, bez lože</t>
  </si>
  <si>
    <t>50</t>
  </si>
  <si>
    <t>871313121RU3</t>
  </si>
  <si>
    <t>Montáž potrubí z trub z plastů těsněných gumovým kroužkem  včetně dodávky trub hrdlových  D 150 mm, tloušťky stěny 4 mm, délky 5000 mm</t>
  </si>
  <si>
    <t>v otevřeném výkopu ve sklonu do 20 %,</t>
  </si>
  <si>
    <t>30+8+8+8+4</t>
  </si>
  <si>
    <t>877353121R00</t>
  </si>
  <si>
    <t>Montáž tvarovek na potrubí z trub z plastů těsněných gumovým kroužkem odbočných DN 200 mm</t>
  </si>
  <si>
    <t>877313123R00</t>
  </si>
  <si>
    <t>Montáž tvarovek na potrubí z trub z plastů těsněných gumovým kroužkem jednoosých DN 150 mm</t>
  </si>
  <si>
    <t>895941311RT2</t>
  </si>
  <si>
    <t xml:space="preserve">Zřízení vpusti kanalizační uliční z betonových dílců  včetně dodávky dílců pro uliční vpusti TBV  pro typ UVB-50 </t>
  </si>
  <si>
    <t>včetně zřízení lože ze štěrkopísku,</t>
  </si>
  <si>
    <t>28611225.AR</t>
  </si>
  <si>
    <t>Trubka plastová drenážní spoj: západkový; potrubí: jednovrstvé; materiál: PVC; povrch: žebrovaný; ohebná; DN = 160; vsakovací plocha = 44,0 cm2/m</t>
  </si>
  <si>
    <t>Odkaz na mn. položky pořadí 12 : 50,00000</t>
  </si>
  <si>
    <t>28651664.AR</t>
  </si>
  <si>
    <t>Koleno plastové pro venkovní kanalizaci typ: jednoznačné; spoj: hrdlový; potrubí: jednovrstvé; materiál: PVC-U; povrch: hladký; jmenovitý úhel = 87,5 °; DN = 150; SDR 41,0; SN 8</t>
  </si>
  <si>
    <t>28651705.AR</t>
  </si>
  <si>
    <t>odbočka PVC; 45,0 °; d1 = 160 mm; d2 = 160 mm; l = 410 mm; hladká, hrdlovaná; DN 150,0 mm; DN2 150 mm</t>
  </si>
  <si>
    <t>998276101R00</t>
  </si>
  <si>
    <t>Přesun hmot pro trubní vedení z trub plastových nebo sklolaminátových v otevřeném výkopu</t>
  </si>
  <si>
    <t>vodovodu nebo kanalizace ražené nebo hloubené (827 1.1, 827 1.9, 827 2.1, 827 2.9), drobných objektů</t>
  </si>
  <si>
    <t>na vzdálenost 15 m od hrany výkopu nebo od okraje šachty</t>
  </si>
  <si>
    <t>112101102R00</t>
  </si>
  <si>
    <t>Kácení stromů listnatých  o průměru kmene přes 300 do 500 mm</t>
  </si>
  <si>
    <t>s odřezáním kmene a odvětvením, včetně případného odklizení kmene a větví na oddělené hromady na vzdálenost do 50 m nebo s naložením na dopravní prostředek,</t>
  </si>
  <si>
    <t>O povolení ke kácení je dle dendrologického průzkumu žádat ke čtyřem dřevinám a čtyřem plošným porostům.</t>
  </si>
  <si>
    <t>112201102R00</t>
  </si>
  <si>
    <t>Odstranění pařezů pod úrovní terénu vykopáním  o průměru přes 300 do 500 mm</t>
  </si>
  <si>
    <t>s jejich vykopáním nebo vytrháním, s přesekáním kořenů a s případným nutným přemístěním pařezů na hromady do vzdálenosti do 50 m nebo s naložením na dopravní prostředek,</t>
  </si>
  <si>
    <t>Odkaz na mn. položky pořadí 1 : 10,00000</t>
  </si>
  <si>
    <t>113152111R00</t>
  </si>
  <si>
    <t>Odstranění podkladů zpevněných ploch kamenivo těžené</t>
  </si>
  <si>
    <t>s přemístěním na skládku na vzdálenost do 20 m nebo s naložením na dopravní prostředek,</t>
  </si>
  <si>
    <t>odstranění původní drenáže : 15</t>
  </si>
  <si>
    <t>121101100R00</t>
  </si>
  <si>
    <t>Sejmutí ornice s přemístěním na vzdálenost do 50 m</t>
  </si>
  <si>
    <t>nebo lesní půdy, s vodorovným přemístěním na hromady v místě upotřebení nebo na dočasné či trvalé skládky se složením</t>
  </si>
  <si>
    <t>(950+70)*1,2*0,2</t>
  </si>
  <si>
    <t>162301402R00</t>
  </si>
  <si>
    <t>Vodorovné přemístění větví, kmenů, nebo pařezů větví stromů listnatých, průměru kmene přes 300 do 500 mm, na vzdálenost do 5 000 m</t>
  </si>
  <si>
    <t xml:space="preserve"> s naložením, složením a dopravou,</t>
  </si>
  <si>
    <t>162702292R00</t>
  </si>
  <si>
    <t>Poplatek za skládku větví a kulatin</t>
  </si>
  <si>
    <t xml:space="preserve"> kontejner 7 t : 14</t>
  </si>
  <si>
    <t>767996801R00</t>
  </si>
  <si>
    <t>Demontáž ostatních doplňků staveb atypických konstrukcí  o hmotnosti přes 20 do 50 kg</t>
  </si>
  <si>
    <t>odstranění st. cedule : 15</t>
  </si>
  <si>
    <t>brána a části oplocení : 250</t>
  </si>
  <si>
    <t>979951111R00</t>
  </si>
  <si>
    <t>Výkup kovů - železný šrot tl. do 4 mm</t>
  </si>
  <si>
    <t>801-3</t>
  </si>
  <si>
    <t>Pro vyjádření výnosu ve prospěch zhotovitele je nutné jednotkovou cenu uvést se záporným znaménkem. (Získaná částka ponižuje náklad stavby.)</t>
  </si>
  <si>
    <t>Odkaz na dem. hmot. položky pořadí 7 : 0,26500</t>
  </si>
  <si>
    <t>979081121RT3</t>
  </si>
  <si>
    <t>Odvoz suti a vybouraných hmot na skládku Příplatek k odvozu za každý další 1 km, kontejnerem 7 t</t>
  </si>
  <si>
    <t>979094211R00</t>
  </si>
  <si>
    <t>Nakládání nebo překládání vybourané suti</t>
  </si>
  <si>
    <t>Přesun suti</t>
  </si>
  <si>
    <t>POL8_</t>
  </si>
  <si>
    <t>979081111RT3</t>
  </si>
  <si>
    <t>Odvoz suti a vybouraných hmot na skládku do 1 km</t>
  </si>
  <si>
    <t>Včetně naložení na dopravní prostředek a složení na skládku, bez poplatku za skládku.</t>
  </si>
  <si>
    <t>979999973R00</t>
  </si>
  <si>
    <t>Poplatek za skládku za uložení, zemina a kamení,  , skupina 17 05 04 z Katalogu odpadů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</si>
</sst>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1">
    <font>
      <sz val="10"/>
      <color rgb="FF000000"/>
      <name val="Calibri"/>
      <family val="2"/>
      <scheme val="minor"/>
    </font>
    <font>
      <sz val="10"/>
      <name val="Arial"/>
      <family val="2"/>
    </font>
    <font>
      <b/>
      <sz val="10"/>
      <color theme="1"/>
      <name val="Arial"/>
      <family val="2"/>
    </font>
    <font>
      <sz val="9"/>
      <color theme="1"/>
      <name val="Arial"/>
      <family val="2"/>
    </font>
    <font>
      <sz val="10"/>
      <name val="Calibri"/>
      <family val="2"/>
    </font>
    <font>
      <sz val="10"/>
      <color theme="1"/>
      <name val="Arial"/>
      <family val="2"/>
    </font>
    <font>
      <b/>
      <sz val="14"/>
      <color theme="1"/>
      <name val="Arial"/>
      <family val="2"/>
    </font>
    <font>
      <sz val="12"/>
      <color theme="1"/>
      <name val="Arial"/>
      <family val="2"/>
    </font>
    <font>
      <b/>
      <sz val="12"/>
      <color theme="1"/>
      <name val="Arial"/>
      <family val="2"/>
    </font>
    <font>
      <sz val="11"/>
      <color theme="1"/>
      <name val="Arial"/>
      <family val="2"/>
    </font>
    <font>
      <b/>
      <sz val="11"/>
      <color theme="1"/>
      <name val="Arial"/>
      <family val="2"/>
    </font>
    <font>
      <b/>
      <sz val="13"/>
      <color theme="1"/>
      <name val="Arial"/>
      <family val="2"/>
    </font>
    <font>
      <sz val="7"/>
      <color theme="1"/>
      <name val="Arial"/>
      <family val="2"/>
    </font>
    <font>
      <sz val="10"/>
      <color theme="1"/>
      <name val="Calibri"/>
      <family val="2"/>
      <scheme val="minor"/>
    </font>
    <font>
      <b/>
      <sz val="9"/>
      <color theme="1"/>
      <name val="Arial"/>
      <family val="2"/>
    </font>
    <font>
      <sz val="8"/>
      <color theme="1"/>
      <name val="Arial"/>
      <family val="2"/>
    </font>
    <font>
      <sz val="8"/>
      <color rgb="FF008000"/>
      <name val="Arial"/>
      <family val="2"/>
    </font>
    <font>
      <sz val="8"/>
      <color rgb="FFFFFFFF"/>
      <name val="Arial"/>
      <family val="2"/>
    </font>
    <font>
      <sz val="8"/>
      <color rgb="FF0000FF"/>
      <name val="Arial"/>
      <family val="2"/>
    </font>
    <font>
      <sz val="8"/>
      <color rgb="FF008080"/>
      <name val="Arial"/>
      <family val="2"/>
    </font>
    <font>
      <b/>
      <sz val="8"/>
      <name val="Calibri"/>
      <family val="2"/>
    </font>
  </fonts>
  <fills count="6">
    <fill>
      <patternFill/>
    </fill>
    <fill>
      <patternFill patternType="gray125"/>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rgb="FFFFFFFF"/>
        <bgColor indexed="64"/>
      </patternFill>
    </fill>
  </fills>
  <borders count="35">
    <border>
      <left/>
      <right/>
      <top/>
      <bottom/>
      <diagonal/>
    </border>
    <border>
      <left style="medium">
        <color rgb="FF000000"/>
      </left>
      <right/>
      <top style="medium">
        <color rgb="FF000000"/>
      </top>
      <bottom/>
    </border>
    <border>
      <left style="medium">
        <color rgb="FF000000"/>
      </left>
      <right/>
      <top/>
      <bottom/>
    </border>
    <border>
      <left style="medium">
        <color rgb="FF000000"/>
      </left>
      <right/>
      <top/>
      <bottom style="thin">
        <color rgb="FF000000"/>
      </bottom>
    </border>
    <border>
      <left/>
      <right/>
      <top/>
      <bottom style="thin">
        <color rgb="FF000000"/>
      </bottom>
    </border>
    <border>
      <left/>
      <right style="medium">
        <color rgb="FF000000"/>
      </right>
      <top/>
      <bottom/>
    </border>
    <border>
      <left/>
      <right style="medium">
        <color rgb="FF000000"/>
      </right>
      <top/>
      <bottom style="thin">
        <color rgb="FF000000"/>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808080"/>
      </right>
      <top style="thin">
        <color rgb="FF000000"/>
      </top>
      <bottom/>
    </border>
    <border>
      <left style="thin">
        <color rgb="FF808080"/>
      </left>
      <right style="thin">
        <color rgb="FF808080"/>
      </right>
      <top style="thin">
        <color rgb="FF000000"/>
      </top>
      <bottom/>
    </border>
    <border>
      <left style="thin">
        <color rgb="FF808080"/>
      </left>
      <right style="thin">
        <color rgb="FF000000"/>
      </right>
      <top style="thin">
        <color rgb="FF000000"/>
      </top>
      <bottom/>
    </border>
    <border>
      <left style="thin">
        <color rgb="FF000000"/>
      </left>
      <right style="thin">
        <color rgb="FF808080"/>
      </right>
      <top style="thin">
        <color rgb="FF000000"/>
      </top>
      <bottom style="thin">
        <color rgb="FF000000"/>
      </bottom>
    </border>
    <border>
      <left style="thin">
        <color rgb="FF808080"/>
      </left>
      <right style="thin">
        <color rgb="FF808080"/>
      </right>
      <top style="thin">
        <color rgb="FF000000"/>
      </top>
      <bottom style="thin">
        <color rgb="FF000000"/>
      </bottom>
    </border>
    <border>
      <left style="thin">
        <color rgb="FF80808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8">
    <xf numFmtId="0" fontId="0" fillId="0" borderId="0" xfId="0"/>
    <xf numFmtId="0" fontId="2" fillId="0" borderId="0" xfId="0" applyFont="1"/>
    <xf numFmtId="0" fontId="5" fillId="0" borderId="1" xfId="0" applyFont="1" applyBorder="1"/>
    <xf numFmtId="0" fontId="5" fillId="0" borderId="2" xfId="0" applyFont="1" applyBorder="1"/>
    <xf numFmtId="0" fontId="7" fillId="2" borderId="2" xfId="0" applyFont="1" applyFill="1" applyBorder="1" applyAlignment="1">
      <alignment horizontal="left" vertical="center"/>
    </xf>
    <xf numFmtId="0" fontId="5" fillId="2" borderId="0" xfId="0" applyFont="1" applyFill="1" applyBorder="1" applyAlignment="1">
      <alignment wrapText="1"/>
    </xf>
    <xf numFmtId="49" fontId="8" fillId="2" borderId="0" xfId="0" applyNumberFormat="1" applyFont="1" applyFill="1" applyBorder="1" applyAlignment="1">
      <alignment horizontal="left" vertical="center" wrapText="1"/>
    </xf>
    <xf numFmtId="14" fontId="3" fillId="0" borderId="0" xfId="0" applyNumberFormat="1" applyFont="1" applyAlignment="1">
      <alignment horizontal="left"/>
    </xf>
    <xf numFmtId="0" fontId="5" fillId="2" borderId="2" xfId="0" applyFont="1" applyFill="1" applyBorder="1" applyAlignment="1">
      <alignment horizontal="left" vertical="center"/>
    </xf>
    <xf numFmtId="0" fontId="2" fillId="2" borderId="0" xfId="0"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4" xfId="0" applyFont="1" applyFill="1" applyBorder="1" applyAlignment="1">
      <alignment wrapText="1"/>
    </xf>
    <xf numFmtId="0" fontId="2" fillId="2" borderId="4" xfId="0" applyFont="1" applyFill="1" applyBorder="1" applyAlignment="1">
      <alignment horizontal="left" vertical="center" wrapText="1"/>
    </xf>
    <xf numFmtId="0" fontId="5" fillId="0" borderId="2" xfId="0" applyFont="1" applyBorder="1" applyAlignment="1">
      <alignment horizontal="left" vertical="center"/>
    </xf>
    <xf numFmtId="0" fontId="5" fillId="0" borderId="0" xfId="0" applyFont="1" applyAlignment="1">
      <alignment wrapText="1"/>
    </xf>
    <xf numFmtId="0" fontId="5" fillId="0" borderId="0" xfId="0" applyFont="1" applyAlignment="1">
      <alignment horizontal="right" vertical="center"/>
    </xf>
    <xf numFmtId="49" fontId="2" fillId="0" borderId="0" xfId="0" applyNumberFormat="1" applyFont="1" applyAlignment="1">
      <alignment horizontal="left" vertical="center"/>
    </xf>
    <xf numFmtId="0" fontId="5" fillId="0" borderId="5" xfId="0" applyFont="1" applyBorder="1"/>
    <xf numFmtId="0" fontId="2" fillId="0" borderId="2"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left" vertical="center"/>
    </xf>
    <xf numFmtId="0" fontId="2" fillId="0" borderId="4" xfId="0" applyFont="1" applyBorder="1" applyAlignment="1">
      <alignment horizontal="right" vertical="center" wrapText="1"/>
    </xf>
    <xf numFmtId="49" fontId="2" fillId="0" borderId="4" xfId="0" applyNumberFormat="1" applyFont="1" applyBorder="1" applyAlignment="1">
      <alignment horizontal="left" vertical="center" wrapText="1"/>
    </xf>
    <xf numFmtId="0" fontId="5" fillId="0" borderId="4" xfId="0" applyFont="1" applyBorder="1" applyAlignment="1">
      <alignment vertical="center"/>
    </xf>
    <xf numFmtId="0" fontId="2" fillId="0" borderId="4" xfId="0" applyFont="1" applyBorder="1" applyAlignment="1">
      <alignment vertical="center"/>
    </xf>
    <xf numFmtId="0" fontId="5" fillId="0" borderId="6" xfId="0" applyFont="1" applyBorder="1"/>
    <xf numFmtId="0" fontId="2" fillId="0" borderId="0" xfId="0" applyFont="1" applyAlignment="1">
      <alignment horizontal="left" vertical="center" wrapText="1"/>
    </xf>
    <xf numFmtId="0" fontId="2" fillId="0" borderId="0" xfId="0" applyFont="1" applyAlignment="1">
      <alignment horizontal="left" vertical="center"/>
    </xf>
    <xf numFmtId="0" fontId="5" fillId="0" borderId="3" xfId="0" applyFont="1" applyBorder="1" applyAlignment="1">
      <alignment horizontal="left"/>
    </xf>
    <xf numFmtId="0" fontId="2" fillId="0" borderId="4" xfId="0" applyFont="1" applyBorder="1" applyAlignment="1">
      <alignment horizontal="left" vertical="center" wrapText="1"/>
    </xf>
    <xf numFmtId="0" fontId="5" fillId="0" borderId="4" xfId="0" applyFont="1" applyBorder="1" applyAlignment="1">
      <alignment vertical="center" wrapText="1"/>
    </xf>
    <xf numFmtId="0" fontId="5" fillId="0" borderId="4" xfId="0" applyFont="1" applyBorder="1"/>
    <xf numFmtId="0" fontId="5" fillId="0" borderId="4" xfId="0" applyFont="1" applyBorder="1" applyAlignment="1">
      <alignment horizontal="right"/>
    </xf>
    <xf numFmtId="0" fontId="2" fillId="3" borderId="0" xfId="0" applyFont="1" applyFill="1" applyBorder="1" applyAlignment="1">
      <alignment horizontal="left" vertical="center"/>
    </xf>
    <xf numFmtId="0" fontId="2" fillId="3" borderId="4" xfId="0" applyFont="1" applyFill="1" applyBorder="1" applyAlignment="1">
      <alignment horizontal="left" vertical="center" wrapText="1"/>
    </xf>
    <xf numFmtId="0" fontId="5" fillId="0" borderId="4" xfId="0" applyFont="1" applyBorder="1" applyAlignment="1">
      <alignment horizontal="right" vertical="center"/>
    </xf>
    <xf numFmtId="0" fontId="5" fillId="0" borderId="7" xfId="0" applyFont="1" applyBorder="1" applyAlignment="1">
      <alignment horizontal="left" vertical="top"/>
    </xf>
    <xf numFmtId="0" fontId="5" fillId="0" borderId="8" xfId="0" applyFont="1" applyBorder="1" applyAlignment="1">
      <alignment vertical="top" wrapText="1"/>
    </xf>
    <xf numFmtId="0" fontId="2" fillId="0" borderId="8" xfId="0" applyFont="1" applyBorder="1" applyAlignment="1">
      <alignment horizontal="left" vertical="top" wrapText="1"/>
    </xf>
    <xf numFmtId="0" fontId="2" fillId="0" borderId="8" xfId="0" applyFont="1" applyBorder="1" applyAlignment="1">
      <alignment vertical="center" wrapText="1"/>
    </xf>
    <xf numFmtId="0" fontId="2" fillId="0" borderId="8" xfId="0" applyFont="1" applyBorder="1" applyAlignment="1">
      <alignment vertical="center"/>
    </xf>
    <xf numFmtId="0" fontId="5" fillId="0" borderId="8" xfId="0" applyFont="1" applyBorder="1" applyAlignment="1">
      <alignment horizontal="right" vertical="center"/>
    </xf>
    <xf numFmtId="0" fontId="5" fillId="0" borderId="9" xfId="0" applyFont="1" applyBorder="1"/>
    <xf numFmtId="0" fontId="5" fillId="0" borderId="4" xfId="0" applyFont="1" applyBorder="1" applyAlignment="1">
      <alignment horizontal="left" wrapText="1"/>
    </xf>
    <xf numFmtId="0" fontId="5" fillId="0" borderId="4" xfId="0" applyFont="1" applyBorder="1" applyAlignment="1">
      <alignment wrapText="1"/>
    </xf>
    <xf numFmtId="49" fontId="5" fillId="0" borderId="2" xfId="0" applyNumberFormat="1" applyFont="1" applyBorder="1"/>
    <xf numFmtId="0" fontId="5"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11" xfId="0" applyFont="1" applyBorder="1" applyAlignment="1">
      <alignment wrapText="1"/>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11" xfId="0" applyFont="1" applyBorder="1" applyAlignment="1">
      <alignment wrapText="1"/>
    </xf>
    <xf numFmtId="0" fontId="5" fillId="0" borderId="10" xfId="0" applyFont="1" applyBorder="1" applyAlignment="1">
      <alignment horizontal="left"/>
    </xf>
    <xf numFmtId="1" fontId="2" fillId="0" borderId="11" xfId="0" applyNumberFormat="1" applyFont="1" applyBorder="1" applyAlignment="1">
      <alignment horizontal="right" vertical="center" wrapText="1"/>
    </xf>
    <xf numFmtId="0" fontId="5" fillId="0" borderId="11" xfId="0" applyFont="1" applyBorder="1" applyAlignment="1">
      <alignment horizontal="left" vertical="center"/>
    </xf>
    <xf numFmtId="0" fontId="2" fillId="0" borderId="11" xfId="0" applyFont="1" applyBorder="1" applyAlignment="1">
      <alignment vertical="center"/>
    </xf>
    <xf numFmtId="49" fontId="5" fillId="0" borderId="12" xfId="0" applyNumberFormat="1" applyFont="1" applyBorder="1" applyAlignment="1">
      <alignment horizontal="left" vertical="center"/>
    </xf>
    <xf numFmtId="1" fontId="2" fillId="0" borderId="13" xfId="0" applyNumberFormat="1" applyFont="1" applyBorder="1" applyAlignment="1">
      <alignment horizontal="righ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1" fontId="2" fillId="0" borderId="14" xfId="0" applyNumberFormat="1" applyFont="1" applyBorder="1" applyAlignment="1">
      <alignment horizontal="right" vertical="center" wrapText="1"/>
    </xf>
    <xf numFmtId="0" fontId="5" fillId="0" borderId="4" xfId="0" applyFont="1" applyBorder="1" applyAlignment="1">
      <alignment horizontal="left" vertical="center"/>
    </xf>
    <xf numFmtId="49" fontId="5" fillId="0" borderId="6" xfId="0" applyNumberFormat="1" applyFont="1" applyBorder="1" applyAlignment="1">
      <alignment horizontal="left" vertical="center"/>
    </xf>
    <xf numFmtId="4" fontId="5" fillId="0" borderId="2" xfId="0" applyNumberFormat="1" applyFont="1" applyBorder="1"/>
    <xf numFmtId="0" fontId="5" fillId="0" borderId="0" xfId="0" applyFont="1" applyAlignment="1">
      <alignment horizontal="left" vertical="center" wrapText="1"/>
    </xf>
    <xf numFmtId="1" fontId="5" fillId="0" borderId="0" xfId="0" applyNumberFormat="1" applyFont="1" applyAlignment="1">
      <alignment horizontal="left" vertical="center" wrapText="1"/>
    </xf>
    <xf numFmtId="4" fontId="5" fillId="0" borderId="0" xfId="0" applyNumberFormat="1" applyFont="1" applyAlignment="1">
      <alignment horizontal="left" vertical="center"/>
    </xf>
    <xf numFmtId="49" fontId="5" fillId="0" borderId="5" xfId="0" applyNumberFormat="1" applyFont="1" applyBorder="1" applyAlignment="1">
      <alignment horizontal="left" vertical="center"/>
    </xf>
    <xf numFmtId="0" fontId="8" fillId="2" borderId="15" xfId="0" applyFont="1" applyFill="1" applyBorder="1" applyAlignment="1">
      <alignment horizontal="left" vertical="center"/>
    </xf>
    <xf numFmtId="0" fontId="2" fillId="2" borderId="16" xfId="0" applyFont="1" applyFill="1" applyBorder="1" applyAlignment="1">
      <alignment horizontal="left" vertical="center" wrapText="1"/>
    </xf>
    <xf numFmtId="0" fontId="5" fillId="2" borderId="16" xfId="0" applyFont="1" applyFill="1" applyBorder="1" applyAlignment="1">
      <alignment horizontal="left" vertical="center" wrapText="1"/>
    </xf>
    <xf numFmtId="4" fontId="8" fillId="2" borderId="16"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0" fontId="5" fillId="2" borderId="16" xfId="0" applyFont="1" applyFill="1" applyBorder="1" applyAlignment="1">
      <alignment wrapText="1"/>
    </xf>
    <xf numFmtId="0" fontId="5" fillId="2" borderId="16" xfId="0" applyFont="1" applyFill="1" applyBorder="1"/>
    <xf numFmtId="49" fontId="2" fillId="2" borderId="17" xfId="0" applyNumberFormat="1" applyFont="1" applyFill="1" applyBorder="1" applyAlignment="1">
      <alignment horizontal="left" vertical="center"/>
    </xf>
    <xf numFmtId="0" fontId="5" fillId="0" borderId="5" xfId="0" applyFont="1" applyBorder="1" applyAlignment="1">
      <alignment horizontal="right"/>
    </xf>
    <xf numFmtId="0" fontId="5" fillId="0" borderId="2" xfId="0" applyFont="1" applyBorder="1" applyAlignment="1">
      <alignment horizontal="right"/>
    </xf>
    <xf numFmtId="0" fontId="5" fillId="0" borderId="0" xfId="0" applyFont="1" applyAlignment="1">
      <alignment horizontal="center" vertical="center" wrapText="1"/>
    </xf>
    <xf numFmtId="0" fontId="2" fillId="0" borderId="4" xfId="0" applyFont="1" applyBorder="1" applyAlignment="1">
      <alignment vertical="top" wrapText="1"/>
    </xf>
    <xf numFmtId="0" fontId="5" fillId="0" borderId="0" xfId="0" applyFont="1" applyAlignment="1">
      <alignment horizontal="center" vertical="center"/>
    </xf>
    <xf numFmtId="0" fontId="2" fillId="0" borderId="4" xfId="0" applyFont="1" applyBorder="1" applyAlignment="1">
      <alignment vertical="top"/>
    </xf>
    <xf numFmtId="14" fontId="2" fillId="0" borderId="4" xfId="0" applyNumberFormat="1" applyFont="1" applyBorder="1" applyAlignment="1">
      <alignment horizontal="center" vertical="top"/>
    </xf>
    <xf numFmtId="0" fontId="2" fillId="0" borderId="2" xfId="0" applyFont="1" applyBorder="1"/>
    <xf numFmtId="0" fontId="2" fillId="0" borderId="0" xfId="0" applyFont="1" applyAlignment="1">
      <alignment wrapText="1"/>
    </xf>
    <xf numFmtId="0" fontId="2" fillId="0" borderId="5" xfId="0" applyFont="1" applyBorder="1" applyAlignment="1">
      <alignment horizontal="right"/>
    </xf>
    <xf numFmtId="0" fontId="5" fillId="0" borderId="0" xfId="0" applyFont="1" applyAlignment="1">
      <alignment horizontal="center"/>
    </xf>
    <xf numFmtId="0" fontId="5" fillId="0" borderId="18" xfId="0" applyFont="1" applyBorder="1"/>
    <xf numFmtId="0" fontId="5" fillId="0" borderId="19" xfId="0" applyFont="1" applyBorder="1" applyAlignment="1">
      <alignment wrapText="1"/>
    </xf>
    <xf numFmtId="0" fontId="5" fillId="0" borderId="19" xfId="0" applyFont="1" applyBorder="1"/>
    <xf numFmtId="0" fontId="5" fillId="0" borderId="20" xfId="0" applyFont="1" applyBorder="1" applyAlignment="1">
      <alignment horizontal="right"/>
    </xf>
    <xf numFmtId="0" fontId="8"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shrinkToFit="1"/>
    </xf>
    <xf numFmtId="0" fontId="6" fillId="0" borderId="0" xfId="0" applyFont="1" applyAlignment="1">
      <alignment horizontal="center" vertical="center"/>
    </xf>
    <xf numFmtId="4" fontId="5" fillId="0" borderId="21" xfId="0" applyNumberFormat="1" applyFont="1" applyBorder="1"/>
    <xf numFmtId="4" fontId="3" fillId="4" borderId="13" xfId="0" applyNumberFormat="1" applyFont="1" applyFill="1" applyBorder="1" applyAlignment="1">
      <alignment vertical="center"/>
    </xf>
    <xf numFmtId="4" fontId="3" fillId="4" borderId="11" xfId="0" applyNumberFormat="1" applyFont="1" applyFill="1" applyBorder="1" applyAlignment="1">
      <alignment vertical="center" wrapText="1"/>
    </xf>
    <xf numFmtId="4" fontId="12" fillId="4" borderId="22" xfId="0" applyNumberFormat="1" applyFont="1" applyFill="1" applyBorder="1" applyAlignment="1">
      <alignment horizontal="center" vertical="center" shrinkToFit="1"/>
    </xf>
    <xf numFmtId="4" fontId="3" fillId="4" borderId="22" xfId="0" applyNumberFormat="1" applyFont="1" applyFill="1" applyBorder="1" applyAlignment="1">
      <alignment horizontal="center" vertical="center" shrinkToFit="1"/>
    </xf>
    <xf numFmtId="3" fontId="3" fillId="4" borderId="22" xfId="0" applyNumberFormat="1" applyFont="1" applyFill="1" applyBorder="1" applyAlignment="1">
      <alignment horizontal="center" vertical="center" wrapText="1"/>
    </xf>
    <xf numFmtId="4" fontId="5" fillId="0" borderId="13" xfId="0" applyNumberFormat="1" applyFont="1" applyBorder="1" applyAlignment="1">
      <alignment vertical="center"/>
    </xf>
    <xf numFmtId="4" fontId="3" fillId="0" borderId="22" xfId="0" applyNumberFormat="1" applyFont="1" applyBorder="1" applyAlignment="1">
      <alignment horizontal="right" vertical="center" shrinkToFit="1"/>
    </xf>
    <xf numFmtId="4" fontId="5" fillId="0" borderId="22" xfId="0" applyNumberFormat="1" applyFont="1" applyBorder="1" applyAlignment="1">
      <alignment vertical="center" shrinkToFit="1"/>
    </xf>
    <xf numFmtId="3" fontId="5" fillId="0" borderId="22" xfId="0" applyNumberFormat="1" applyFont="1" applyBorder="1" applyAlignment="1">
      <alignment vertical="center"/>
    </xf>
    <xf numFmtId="4" fontId="2" fillId="0" borderId="13" xfId="0" applyNumberFormat="1" applyFont="1" applyBorder="1" applyAlignment="1">
      <alignment vertical="center"/>
    </xf>
    <xf numFmtId="4" fontId="2" fillId="0" borderId="22" xfId="0" applyNumberFormat="1" applyFont="1" applyBorder="1" applyAlignment="1">
      <alignment vertical="center" shrinkToFit="1"/>
    </xf>
    <xf numFmtId="3" fontId="2" fillId="0" borderId="22" xfId="0" applyNumberFormat="1" applyFont="1" applyBorder="1" applyAlignment="1">
      <alignment vertical="center"/>
    </xf>
    <xf numFmtId="4" fontId="5" fillId="0" borderId="13" xfId="0" applyNumberFormat="1" applyFont="1" applyBorder="1" applyAlignment="1">
      <alignment horizontal="left" vertical="center"/>
    </xf>
    <xf numFmtId="4" fontId="5" fillId="2" borderId="22" xfId="0" applyNumberFormat="1" applyFont="1" applyFill="1" applyBorder="1" applyAlignment="1">
      <alignment vertical="center" shrinkToFit="1"/>
    </xf>
    <xf numFmtId="3" fontId="5" fillId="2" borderId="22" xfId="0" applyNumberFormat="1" applyFont="1" applyFill="1" applyBorder="1" applyAlignment="1">
      <alignment vertical="center"/>
    </xf>
    <xf numFmtId="0" fontId="13" fillId="0" borderId="0" xfId="0" applyFont="1"/>
    <xf numFmtId="0" fontId="8" fillId="0" borderId="0" xfId="0" applyFont="1"/>
    <xf numFmtId="0" fontId="14" fillId="0" borderId="21" xfId="0" applyFont="1" applyBorder="1" applyAlignment="1">
      <alignment horizontal="center" vertical="center" wrapText="1"/>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3" fillId="0" borderId="21" xfId="0" applyFont="1" applyBorder="1" applyAlignment="1">
      <alignment vertical="center"/>
    </xf>
    <xf numFmtId="49" fontId="3" fillId="0" borderId="13" xfId="0" applyNumberFormat="1" applyFont="1" applyBorder="1" applyAlignment="1">
      <alignment vertical="center"/>
    </xf>
    <xf numFmtId="4" fontId="3" fillId="0" borderId="22" xfId="0" applyNumberFormat="1" applyFont="1" applyBorder="1" applyAlignment="1">
      <alignment horizontal="center" vertical="center"/>
    </xf>
    <xf numFmtId="4" fontId="3" fillId="0" borderId="22" xfId="0" applyNumberFormat="1" applyFont="1" applyBorder="1" applyAlignment="1">
      <alignment vertical="center"/>
    </xf>
    <xf numFmtId="164" fontId="3" fillId="0" borderId="22" xfId="0" applyNumberFormat="1" applyFont="1" applyBorder="1" applyAlignment="1">
      <alignment vertical="center"/>
    </xf>
    <xf numFmtId="0" fontId="3" fillId="0" borderId="21" xfId="0" applyFont="1" applyBorder="1"/>
    <xf numFmtId="0" fontId="3" fillId="2" borderId="13" xfId="0" applyFont="1" applyFill="1" applyBorder="1" applyAlignment="1">
      <alignment vertical="center"/>
    </xf>
    <xf numFmtId="0" fontId="3" fillId="2" borderId="13" xfId="0" applyFont="1" applyFill="1" applyBorder="1" applyAlignment="1">
      <alignment vertical="center" wrapText="1"/>
    </xf>
    <xf numFmtId="0" fontId="3" fillId="2" borderId="11" xfId="0" applyFont="1" applyFill="1" applyBorder="1" applyAlignment="1">
      <alignment vertical="center" wrapText="1"/>
    </xf>
    <xf numFmtId="4" fontId="3" fillId="2" borderId="22" xfId="0" applyNumberFormat="1" applyFont="1" applyFill="1" applyBorder="1" applyAlignment="1">
      <alignment horizontal="center" vertical="center"/>
    </xf>
    <xf numFmtId="4" fontId="3" fillId="2" borderId="22" xfId="0" applyNumberFormat="1" applyFont="1" applyFill="1" applyBorder="1" applyAlignment="1">
      <alignment vertical="center"/>
    </xf>
    <xf numFmtId="164" fontId="3" fillId="2" borderId="22" xfId="0" applyNumberFormat="1" applyFont="1" applyFill="1" applyBorder="1" applyAlignment="1">
      <alignment vertical="center"/>
    </xf>
    <xf numFmtId="4" fontId="5" fillId="0" borderId="0" xfId="0" applyNumberFormat="1" applyFont="1"/>
    <xf numFmtId="164" fontId="5" fillId="0" borderId="0" xfId="0" applyNumberFormat="1" applyFont="1"/>
    <xf numFmtId="0" fontId="5" fillId="0" borderId="0" xfId="0" applyFont="1" applyAlignment="1">
      <alignment vertical="top"/>
    </xf>
    <xf numFmtId="0" fontId="5" fillId="0" borderId="22" xfId="0" applyFont="1" applyBorder="1" applyAlignment="1">
      <alignment vertical="center"/>
    </xf>
    <xf numFmtId="49" fontId="5" fillId="0" borderId="11" xfId="0" applyNumberFormat="1" applyFont="1" applyBorder="1" applyAlignment="1">
      <alignment vertical="center"/>
    </xf>
    <xf numFmtId="49" fontId="5" fillId="0" borderId="0" xfId="0" applyNumberFormat="1" applyFont="1" applyAlignment="1">
      <alignment vertical="top"/>
    </xf>
    <xf numFmtId="49" fontId="5" fillId="0" borderId="0" xfId="0" applyNumberFormat="1" applyFont="1" applyAlignment="1">
      <alignment vertical="top" wrapText="1"/>
    </xf>
    <xf numFmtId="0" fontId="5" fillId="0" borderId="0" xfId="0" applyFont="1" applyAlignment="1">
      <alignment horizontal="center" vertical="top"/>
    </xf>
    <xf numFmtId="0" fontId="5" fillId="0" borderId="0" xfId="0" applyFont="1" applyAlignment="1">
      <alignment vertical="top" wrapText="1"/>
    </xf>
    <xf numFmtId="49" fontId="5" fillId="0" borderId="0" xfId="0" applyNumberFormat="1" applyFont="1"/>
    <xf numFmtId="0" fontId="5" fillId="2" borderId="22" xfId="0" applyFont="1" applyFill="1" applyBorder="1" applyAlignment="1">
      <alignment vertical="center"/>
    </xf>
    <xf numFmtId="49" fontId="5" fillId="2" borderId="11" xfId="0" applyNumberFormat="1" applyFont="1" applyFill="1" applyBorder="1" applyAlignment="1">
      <alignment vertical="center"/>
    </xf>
    <xf numFmtId="0" fontId="5" fillId="4" borderId="22" xfId="0" applyFont="1" applyFill="1" applyBorder="1"/>
    <xf numFmtId="49" fontId="5" fillId="4" borderId="22" xfId="0" applyNumberFormat="1" applyFont="1" applyFill="1" applyBorder="1"/>
    <xf numFmtId="0" fontId="5" fillId="4" borderId="22" xfId="0" applyFont="1" applyFill="1" applyBorder="1" applyAlignment="1">
      <alignment horizontal="center"/>
    </xf>
    <xf numFmtId="0" fontId="5" fillId="4" borderId="13" xfId="0" applyFont="1" applyFill="1" applyBorder="1"/>
    <xf numFmtId="0" fontId="5" fillId="4" borderId="22" xfId="0" applyFont="1" applyFill="1" applyBorder="1" applyAlignment="1">
      <alignment wrapText="1"/>
    </xf>
    <xf numFmtId="165" fontId="5" fillId="0" borderId="0" xfId="0" applyNumberFormat="1" applyFont="1" applyAlignment="1">
      <alignment vertical="top"/>
    </xf>
    <xf numFmtId="4" fontId="5" fillId="0" borderId="0" xfId="0" applyNumberFormat="1" applyFont="1" applyAlignment="1">
      <alignment vertical="top"/>
    </xf>
    <xf numFmtId="0" fontId="2" fillId="2" borderId="23" xfId="0" applyFont="1" applyFill="1" applyBorder="1" applyAlignment="1">
      <alignment vertical="top"/>
    </xf>
    <xf numFmtId="49" fontId="2" fillId="2" borderId="8" xfId="0" applyNumberFormat="1" applyFont="1" applyFill="1" applyBorder="1" applyAlignment="1">
      <alignment vertical="top"/>
    </xf>
    <xf numFmtId="49" fontId="2" fillId="2" borderId="8" xfId="0" applyNumberFormat="1" applyFont="1" applyFill="1" applyBorder="1" applyAlignment="1">
      <alignment horizontal="left" vertical="top" wrapText="1"/>
    </xf>
    <xf numFmtId="0" fontId="2" fillId="2" borderId="8" xfId="0" applyFont="1" applyFill="1" applyBorder="1" applyAlignment="1">
      <alignment horizontal="center" vertical="top" shrinkToFit="1"/>
    </xf>
    <xf numFmtId="165" fontId="2" fillId="2" borderId="8" xfId="0" applyNumberFormat="1" applyFont="1" applyFill="1" applyBorder="1" applyAlignment="1">
      <alignment vertical="top" shrinkToFit="1"/>
    </xf>
    <xf numFmtId="4" fontId="2" fillId="2" borderId="8" xfId="0" applyNumberFormat="1" applyFont="1" applyFill="1" applyBorder="1" applyAlignment="1">
      <alignment vertical="top" shrinkToFit="1"/>
    </xf>
    <xf numFmtId="4" fontId="2" fillId="2" borderId="24" xfId="0" applyNumberFormat="1" applyFont="1" applyFill="1" applyBorder="1" applyAlignment="1">
      <alignment vertical="top" shrinkToFit="1"/>
    </xf>
    <xf numFmtId="4" fontId="2" fillId="2" borderId="0" xfId="0" applyNumberFormat="1" applyFont="1" applyFill="1" applyBorder="1" applyAlignment="1">
      <alignment vertical="top" shrinkToFit="1"/>
    </xf>
    <xf numFmtId="0" fontId="15" fillId="0" borderId="25" xfId="0" applyFont="1" applyBorder="1" applyAlignment="1">
      <alignment vertical="top"/>
    </xf>
    <xf numFmtId="49" fontId="15" fillId="0" borderId="26" xfId="0" applyNumberFormat="1" applyFont="1" applyBorder="1" applyAlignment="1">
      <alignment vertical="top"/>
    </xf>
    <xf numFmtId="49" fontId="15" fillId="0" borderId="26" xfId="0" applyNumberFormat="1" applyFont="1" applyBorder="1" applyAlignment="1">
      <alignment horizontal="left" vertical="top" wrapText="1"/>
    </xf>
    <xf numFmtId="0" fontId="15" fillId="0" borderId="26" xfId="0" applyFont="1" applyBorder="1" applyAlignment="1">
      <alignment horizontal="center" vertical="top" shrinkToFit="1"/>
    </xf>
    <xf numFmtId="165" fontId="15" fillId="0" borderId="26" xfId="0" applyNumberFormat="1" applyFont="1" applyBorder="1" applyAlignment="1">
      <alignment vertical="top" shrinkToFit="1"/>
    </xf>
    <xf numFmtId="4" fontId="15" fillId="3" borderId="26" xfId="0" applyNumberFormat="1" applyFont="1" applyFill="1" applyBorder="1" applyAlignment="1">
      <alignment vertical="top" shrinkToFit="1"/>
    </xf>
    <xf numFmtId="4" fontId="15" fillId="0" borderId="26" xfId="0" applyNumberFormat="1" applyFont="1" applyBorder="1" applyAlignment="1">
      <alignment vertical="top" shrinkToFit="1"/>
    </xf>
    <xf numFmtId="4" fontId="15" fillId="0" borderId="27" xfId="0" applyNumberFormat="1" applyFont="1" applyBorder="1" applyAlignment="1">
      <alignment vertical="top" shrinkToFit="1"/>
    </xf>
    <xf numFmtId="4" fontId="15" fillId="0" borderId="0" xfId="0" applyNumberFormat="1" applyFont="1" applyAlignment="1">
      <alignment vertical="top" shrinkToFit="1"/>
    </xf>
    <xf numFmtId="0" fontId="15" fillId="0" borderId="0" xfId="0" applyFont="1"/>
    <xf numFmtId="0" fontId="15" fillId="0" borderId="28" xfId="0" applyFont="1" applyBorder="1" applyAlignment="1">
      <alignment vertical="top"/>
    </xf>
    <xf numFmtId="49" fontId="15" fillId="0" borderId="29" xfId="0" applyNumberFormat="1" applyFont="1" applyBorder="1" applyAlignment="1">
      <alignment vertical="top"/>
    </xf>
    <xf numFmtId="49" fontId="15" fillId="0" borderId="29" xfId="0" applyNumberFormat="1" applyFont="1" applyBorder="1" applyAlignment="1">
      <alignment horizontal="left" vertical="top" wrapText="1"/>
    </xf>
    <xf numFmtId="0" fontId="15" fillId="0" borderId="29" xfId="0" applyFont="1" applyBorder="1" applyAlignment="1">
      <alignment horizontal="center" vertical="top" shrinkToFit="1"/>
    </xf>
    <xf numFmtId="165" fontId="15" fillId="0" borderId="29" xfId="0" applyNumberFormat="1" applyFont="1" applyBorder="1" applyAlignment="1">
      <alignment vertical="top" shrinkToFit="1"/>
    </xf>
    <xf numFmtId="4" fontId="15" fillId="3" borderId="29" xfId="0" applyNumberFormat="1" applyFont="1" applyFill="1" applyBorder="1" applyAlignment="1">
      <alignment vertical="top" shrinkToFit="1"/>
    </xf>
    <xf numFmtId="4" fontId="15" fillId="0" borderId="29" xfId="0" applyNumberFormat="1" applyFont="1" applyBorder="1" applyAlignment="1">
      <alignment vertical="top" shrinkToFit="1"/>
    </xf>
    <xf numFmtId="4" fontId="15" fillId="0" borderId="30" xfId="0" applyNumberFormat="1" applyFont="1" applyBorder="1" applyAlignment="1">
      <alignment vertical="top" shrinkToFit="1"/>
    </xf>
    <xf numFmtId="0" fontId="15" fillId="0" borderId="0" xfId="0" applyFont="1" applyAlignment="1">
      <alignment vertical="top"/>
    </xf>
    <xf numFmtId="49" fontId="15" fillId="0" borderId="0" xfId="0" applyNumberFormat="1" applyFont="1" applyAlignment="1">
      <alignment vertical="top"/>
    </xf>
    <xf numFmtId="165" fontId="15" fillId="0" borderId="0" xfId="0" applyNumberFormat="1" applyFont="1" applyAlignment="1">
      <alignment vertical="top" shrinkToFit="1"/>
    </xf>
    <xf numFmtId="0" fontId="17" fillId="0" borderId="0" xfId="0" applyFont="1" applyAlignment="1">
      <alignment wrapText="1"/>
    </xf>
    <xf numFmtId="49" fontId="5" fillId="0" borderId="0" xfId="0" applyNumberFormat="1" applyFont="1" applyAlignment="1">
      <alignment horizontal="left" vertical="top" wrapText="1"/>
    </xf>
    <xf numFmtId="0" fontId="2" fillId="2" borderId="13" xfId="0" applyFont="1" applyFill="1" applyBorder="1" applyAlignment="1">
      <alignment vertical="top"/>
    </xf>
    <xf numFmtId="49" fontId="2" fillId="2" borderId="11" xfId="0" applyNumberFormat="1" applyFont="1" applyFill="1" applyBorder="1" applyAlignment="1">
      <alignment vertical="top"/>
    </xf>
    <xf numFmtId="49" fontId="2" fillId="2" borderId="11" xfId="0" applyNumberFormat="1" applyFont="1" applyFill="1" applyBorder="1" applyAlignment="1">
      <alignment horizontal="left" vertical="top" wrapText="1"/>
    </xf>
    <xf numFmtId="0" fontId="2" fillId="2" borderId="11" xfId="0" applyFont="1" applyFill="1" applyBorder="1" applyAlignment="1">
      <alignment horizontal="center" vertical="top"/>
    </xf>
    <xf numFmtId="0" fontId="2" fillId="2" borderId="11" xfId="0" applyFont="1" applyFill="1" applyBorder="1" applyAlignment="1">
      <alignment vertical="top"/>
    </xf>
    <xf numFmtId="4" fontId="2" fillId="2" borderId="31" xfId="0" applyNumberFormat="1" applyFont="1" applyFill="1" applyBorder="1" applyAlignment="1">
      <alignment vertical="top" shrinkToFit="1"/>
    </xf>
    <xf numFmtId="49" fontId="5" fillId="0" borderId="0" xfId="0" applyNumberFormat="1" applyFont="1" applyAlignment="1">
      <alignment horizontal="left" wrapText="1"/>
    </xf>
    <xf numFmtId="165" fontId="18" fillId="0" borderId="0" xfId="0" applyNumberFormat="1" applyFont="1" applyAlignment="1" quotePrefix="1">
      <alignment horizontal="left" vertical="top" wrapText="1"/>
    </xf>
    <xf numFmtId="165" fontId="18" fillId="0" borderId="0" xfId="0" applyNumberFormat="1" applyFont="1" applyAlignment="1">
      <alignment horizontal="center" vertical="top" shrinkToFit="1"/>
    </xf>
    <xf numFmtId="165" fontId="18" fillId="0" borderId="0" xfId="0" applyNumberFormat="1" applyFont="1" applyAlignment="1">
      <alignment vertical="top" shrinkToFit="1"/>
    </xf>
    <xf numFmtId="165" fontId="19" fillId="0" borderId="0" xfId="0" applyNumberFormat="1" applyFont="1" applyAlignment="1">
      <alignment horizontal="left" vertical="top" wrapText="1"/>
    </xf>
    <xf numFmtId="165" fontId="19" fillId="0" borderId="0" xfId="0" applyNumberFormat="1" applyFont="1" applyAlignment="1">
      <alignment horizontal="center" vertical="top" shrinkToFit="1"/>
    </xf>
    <xf numFmtId="165" fontId="19" fillId="0" borderId="0" xfId="0" applyNumberFormat="1" applyFont="1" applyAlignment="1">
      <alignment vertical="top" shrinkToFit="1"/>
    </xf>
    <xf numFmtId="165" fontId="19" fillId="0" borderId="0" xfId="0" applyNumberFormat="1" applyFont="1" applyAlignment="1" quotePrefix="1">
      <alignment horizontal="left" vertical="top" wrapText="1"/>
    </xf>
    <xf numFmtId="165" fontId="15" fillId="0" borderId="0" xfId="0" applyNumberFormat="1" applyFont="1"/>
    <xf numFmtId="0" fontId="3" fillId="5" borderId="0" xfId="0" applyFont="1" applyFill="1" applyBorder="1" applyAlignment="1">
      <alignment horizontal="left" wrapText="1"/>
    </xf>
    <xf numFmtId="0" fontId="4" fillId="0" borderId="0" xfId="0" applyFont="1" applyBorder="1"/>
    <xf numFmtId="0" fontId="4" fillId="0" borderId="0" xfId="0" applyFont="1" applyBorder="1"/>
    <xf numFmtId="0" fontId="2" fillId="0" borderId="4" xfId="0" applyFont="1" applyBorder="1" applyAlignment="1">
      <alignment horizontal="center" vertical="center" wrapText="1"/>
    </xf>
    <xf numFmtId="0" fontId="4" fillId="0" borderId="4" xfId="0" applyFont="1" applyBorder="1"/>
    <xf numFmtId="0" fontId="5" fillId="0" borderId="8" xfId="0" applyFont="1" applyBorder="1" applyAlignment="1">
      <alignment horizontal="center" wrapText="1"/>
    </xf>
    <xf numFmtId="0" fontId="4" fillId="0" borderId="8" xfId="0" applyFont="1" applyBorder="1"/>
    <xf numFmtId="4" fontId="5" fillId="0" borderId="11" xfId="0" applyNumberFormat="1" applyFont="1" applyBorder="1" applyAlignment="1">
      <alignment vertical="center" wrapText="1"/>
    </xf>
    <xf numFmtId="0" fontId="4" fillId="0" borderId="11" xfId="0" applyFont="1" applyBorder="1"/>
    <xf numFmtId="4" fontId="2" fillId="0" borderId="11" xfId="0" applyNumberFormat="1" applyFont="1" applyBorder="1" applyAlignment="1">
      <alignment vertical="center" wrapText="1"/>
    </xf>
    <xf numFmtId="4" fontId="5" fillId="2" borderId="13" xfId="0" applyNumberFormat="1" applyFont="1" applyFill="1" applyBorder="1" applyAlignment="1">
      <alignment vertical="center"/>
    </xf>
    <xf numFmtId="0" fontId="4" fillId="0" borderId="31" xfId="0" applyFont="1" applyBorder="1"/>
    <xf numFmtId="49" fontId="3" fillId="0" borderId="13" xfId="0" applyNumberFormat="1" applyFont="1" applyBorder="1" applyAlignment="1">
      <alignment vertical="center" wrapText="1"/>
    </xf>
    <xf numFmtId="0" fontId="6" fillId="0" borderId="32" xfId="0" applyFont="1" applyBorder="1" applyAlignment="1">
      <alignment horizontal="center" vertical="center"/>
    </xf>
    <xf numFmtId="0" fontId="4" fillId="0" borderId="33" xfId="0" applyFont="1" applyBorder="1"/>
    <xf numFmtId="0" fontId="4" fillId="0" borderId="34" xfId="0" applyFont="1" applyBorder="1"/>
    <xf numFmtId="49" fontId="8" fillId="2" borderId="8" xfId="0" applyNumberFormat="1" applyFont="1" applyFill="1" applyBorder="1" applyAlignment="1">
      <alignment horizontal="left" vertical="center" wrapText="1"/>
    </xf>
    <xf numFmtId="0" fontId="4" fillId="0" borderId="8" xfId="0" applyFont="1" applyBorder="1"/>
    <xf numFmtId="0" fontId="4" fillId="0" borderId="9" xfId="0" applyFont="1" applyBorder="1"/>
    <xf numFmtId="0" fontId="2" fillId="2" borderId="0" xfId="0" applyFont="1" applyFill="1" applyBorder="1" applyAlignment="1">
      <alignment horizontal="left" vertical="center" wrapText="1"/>
    </xf>
    <xf numFmtId="0" fontId="4" fillId="0" borderId="5" xfId="0" applyFont="1" applyBorder="1"/>
    <xf numFmtId="0" fontId="2" fillId="2" borderId="4" xfId="0" applyFont="1" applyFill="1" applyBorder="1" applyAlignment="1">
      <alignment horizontal="left" vertical="center" wrapText="1"/>
    </xf>
    <xf numFmtId="0" fontId="4" fillId="0" borderId="4" xfId="0" applyFont="1" applyBorder="1"/>
    <xf numFmtId="0" fontId="4" fillId="0" borderId="6" xfId="0" applyFont="1" applyBorder="1"/>
    <xf numFmtId="49" fontId="2" fillId="0" borderId="8" xfId="0" applyNumberFormat="1" applyFont="1" applyBorder="1" applyAlignment="1">
      <alignment horizontal="left" vertical="center" wrapText="1"/>
    </xf>
    <xf numFmtId="49" fontId="2" fillId="0" borderId="0" xfId="0" applyNumberFormat="1" applyFont="1" applyAlignment="1">
      <alignment horizontal="left" vertical="center" wrapText="1"/>
    </xf>
    <xf numFmtId="0" fontId="0" fillId="0" borderId="0" xfId="0"/>
    <xf numFmtId="49" fontId="2" fillId="0" borderId="4" xfId="0" applyNumberFormat="1" applyFont="1" applyBorder="1" applyAlignment="1">
      <alignment vertical="center" wrapText="1"/>
    </xf>
    <xf numFmtId="4" fontId="9" fillId="0" borderId="13" xfId="0" applyNumberFormat="1" applyFont="1" applyBorder="1" applyAlignment="1">
      <alignment horizontal="right" vertical="center"/>
    </xf>
    <xf numFmtId="0" fontId="4" fillId="0" borderId="12" xfId="0" applyFont="1" applyBorder="1"/>
    <xf numFmtId="0" fontId="2" fillId="3" borderId="8" xfId="0" applyFont="1" applyFill="1" applyBorder="1" applyAlignment="1">
      <alignment horizontal="left" vertical="center"/>
    </xf>
    <xf numFmtId="0" fontId="4" fillId="0" borderId="8" xfId="0" applyFont="1" applyBorder="1"/>
    <xf numFmtId="0" fontId="2" fillId="3" borderId="0" xfId="0" applyFont="1" applyFill="1" applyBorder="1" applyAlignment="1">
      <alignment horizontal="left" vertical="center"/>
    </xf>
    <xf numFmtId="0" fontId="2" fillId="3" borderId="4" xfId="0" applyFont="1" applyFill="1" applyBorder="1" applyAlignment="1">
      <alignment horizontal="left" vertical="center"/>
    </xf>
    <xf numFmtId="0" fontId="4" fillId="0" borderId="4" xfId="0" applyFont="1" applyBorder="1"/>
    <xf numFmtId="1" fontId="5" fillId="0" borderId="4" xfId="0" applyNumberFormat="1" applyFont="1" applyBorder="1" applyAlignment="1">
      <alignment horizontal="right"/>
    </xf>
    <xf numFmtId="0" fontId="5" fillId="0" borderId="4" xfId="0" applyFont="1" applyBorder="1" applyAlignment="1">
      <alignment horizontal="right"/>
    </xf>
    <xf numFmtId="0" fontId="4" fillId="0" borderId="6" xfId="0" applyFont="1" applyBorder="1"/>
    <xf numFmtId="4" fontId="10" fillId="0" borderId="13" xfId="0" applyNumberFormat="1" applyFont="1" applyBorder="1" applyAlignment="1">
      <alignment horizontal="right" vertical="center"/>
    </xf>
    <xf numFmtId="4" fontId="11" fillId="2" borderId="16" xfId="0" applyNumberFormat="1" applyFont="1" applyFill="1" applyBorder="1" applyAlignment="1">
      <alignment horizontal="right" vertical="center"/>
    </xf>
    <xf numFmtId="0" fontId="4" fillId="0" borderId="16" xfId="0" applyFont="1" applyBorder="1"/>
    <xf numFmtId="0" fontId="4" fillId="0" borderId="16" xfId="0" applyFont="1" applyBorder="1"/>
    <xf numFmtId="0" fontId="2" fillId="0" borderId="4" xfId="0" applyFont="1" applyBorder="1" applyAlignment="1">
      <alignment horizontal="center" vertical="center"/>
    </xf>
    <xf numFmtId="4" fontId="10" fillId="0" borderId="13" xfId="0" applyNumberFormat="1" applyFont="1" applyBorder="1" applyAlignment="1">
      <alignment vertical="center"/>
    </xf>
    <xf numFmtId="4" fontId="10" fillId="0" borderId="14" xfId="0" applyNumberFormat="1" applyFont="1" applyBorder="1" applyAlignment="1">
      <alignment horizontal="right" vertical="center"/>
    </xf>
    <xf numFmtId="4" fontId="10" fillId="0" borderId="8" xfId="0" applyNumberFormat="1" applyFont="1" applyBorder="1" applyAlignment="1">
      <alignment horizontal="right" vertical="center"/>
    </xf>
    <xf numFmtId="0" fontId="8" fillId="0" borderId="0" xfId="0" applyFont="1" applyAlignment="1">
      <alignment horizontal="center" vertical="top"/>
    </xf>
    <xf numFmtId="49" fontId="5" fillId="0" borderId="11" xfId="0" applyNumberFormat="1" applyFont="1" applyBorder="1" applyAlignment="1">
      <alignment vertical="center" shrinkToFit="1"/>
    </xf>
    <xf numFmtId="0" fontId="16" fillId="0" borderId="8" xfId="0" applyFont="1" applyBorder="1" applyAlignment="1">
      <alignment horizontal="left" vertical="top" wrapText="1"/>
    </xf>
    <xf numFmtId="0" fontId="16" fillId="0" borderId="0" xfId="0" applyFont="1" applyAlignment="1">
      <alignment horizontal="left" vertical="top" wrapText="1"/>
    </xf>
    <xf numFmtId="0" fontId="8" fillId="0" borderId="0" xfId="0" applyFont="1" applyAlignment="1">
      <alignment horizontal="center"/>
    </xf>
    <xf numFmtId="49" fontId="5" fillId="0" borderId="11" xfId="0" applyNumberFormat="1" applyFont="1" applyBorder="1" applyAlignment="1">
      <alignment vertical="center"/>
    </xf>
    <xf numFmtId="49" fontId="5" fillId="2" borderId="11" xfId="0" applyNumberFormat="1" applyFont="1" applyFill="1" applyBorder="1" applyAlignment="1">
      <alignment vertical="center"/>
    </xf>
    <xf numFmtId="0" fontId="15" fillId="0" borderId="8"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customschemas.google.com/relationships/workbookmetadata" Target="metadata"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
  <sheetViews>
    <sheetView workbookViewId="0" topLeftCell="A1">
      <selection activeCell="R29" sqref="R29"/>
    </sheetView>
  </sheetViews>
  <sheetFormatPr defaultColWidth="14.421875" defaultRowHeight="15" customHeight="1"/>
  <cols>
    <col min="1" max="7" width="8.8515625" style="0" customWidth="1"/>
    <col min="8" max="8" width="7.140625" style="0" customWidth="1"/>
    <col min="9" max="26" width="8.8515625" style="0" customWidth="1"/>
  </cols>
  <sheetData>
    <row r="1" ht="12.75" customHeight="1">
      <c r="A1" s="1" t="s">
        <v>0</v>
      </c>
    </row>
    <row r="2" spans="1:7" ht="57.75" customHeight="1">
      <c r="A2" s="194" t="s">
        <v>1</v>
      </c>
      <c r="B2" s="195"/>
      <c r="C2" s="195"/>
      <c r="D2" s="195"/>
      <c r="E2" s="195"/>
      <c r="F2" s="195"/>
      <c r="G2" s="196"/>
    </row>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2:G2"/>
  </mergeCells>
  <printOptions/>
  <pageMargins left="0.7" right="0.7" top="0.787401575" bottom="0.787401575"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BH1000"/>
  <sheetViews>
    <sheetView workbookViewId="0" topLeftCell="A1">
      <pane ySplit="7" topLeftCell="A8" activePane="bottomLeft" state="frozen"/>
      <selection pane="topLeft" activeCell="AA35" sqref="AA35"/>
      <selection pane="bottomLeft" activeCell="AB61" sqref="AB61"/>
    </sheetView>
  </sheetViews>
  <sheetFormatPr defaultColWidth="14.421875" defaultRowHeight="15" customHeight="1" outlineLevelRow="3"/>
  <cols>
    <col min="1" max="1" width="3.421875" style="0" customWidth="1"/>
    <col min="2" max="2" width="12.57421875" style="0" customWidth="1"/>
    <col min="3" max="3" width="63.140625" style="0" customWidth="1"/>
    <col min="4" max="4" width="4.8515625" style="0" customWidth="1"/>
    <col min="5" max="5" width="10.57421875" style="0" customWidth="1"/>
    <col min="6" max="6" width="9.8515625" style="0" customWidth="1"/>
    <col min="7" max="7" width="12.8515625" style="0" customWidth="1"/>
    <col min="8" max="17" width="8.8515625" style="0" hidden="1" customWidth="1"/>
    <col min="18" max="18" width="6.8515625" style="0" customWidth="1"/>
    <col min="19" max="19" width="8.8515625" style="0" customWidth="1"/>
    <col min="20" max="20" width="8.421875" style="0" customWidth="1"/>
    <col min="21" max="25" width="8.8515625" style="0" hidden="1" customWidth="1"/>
    <col min="26" max="28" width="8.8515625" style="0" customWidth="1"/>
    <col min="29" max="29" width="8.8515625" style="0" hidden="1" customWidth="1"/>
    <col min="30" max="30" width="8.8515625" style="0" customWidth="1"/>
    <col min="31" max="41" width="8.8515625" style="0" hidden="1" customWidth="1"/>
    <col min="42" max="52" width="8.8515625" style="0" customWidth="1"/>
    <col min="53" max="53" width="98.8515625" style="0" customWidth="1"/>
    <col min="54" max="60" width="8.8515625" style="0" customWidth="1"/>
  </cols>
  <sheetData>
    <row r="1" spans="1:33" ht="15.75" customHeight="1">
      <c r="A1" s="244" t="s">
        <v>117</v>
      </c>
      <c r="B1" s="220"/>
      <c r="C1" s="220"/>
      <c r="D1" s="220"/>
      <c r="E1" s="220"/>
      <c r="F1" s="220"/>
      <c r="G1" s="220"/>
      <c r="AG1" s="111" t="s">
        <v>118</v>
      </c>
    </row>
    <row r="2" spans="1:33" ht="24.75" customHeight="1">
      <c r="A2" s="132" t="s">
        <v>114</v>
      </c>
      <c r="B2" s="133" t="s">
        <v>5</v>
      </c>
      <c r="C2" s="245" t="s">
        <v>6</v>
      </c>
      <c r="D2" s="202"/>
      <c r="E2" s="202"/>
      <c r="F2" s="202"/>
      <c r="G2" s="205"/>
      <c r="AG2" s="111" t="s">
        <v>119</v>
      </c>
    </row>
    <row r="3" spans="1:33" ht="24.75" customHeight="1">
      <c r="A3" s="132" t="s">
        <v>115</v>
      </c>
      <c r="B3" s="133" t="s">
        <v>52</v>
      </c>
      <c r="C3" s="245" t="s">
        <v>53</v>
      </c>
      <c r="D3" s="202"/>
      <c r="E3" s="202"/>
      <c r="F3" s="202"/>
      <c r="G3" s="205"/>
      <c r="AC3" s="138" t="s">
        <v>119</v>
      </c>
      <c r="AG3" s="111" t="s">
        <v>120</v>
      </c>
    </row>
    <row r="4" spans="1:33" ht="24.75" customHeight="1">
      <c r="A4" s="139" t="s">
        <v>116</v>
      </c>
      <c r="B4" s="140" t="s">
        <v>66</v>
      </c>
      <c r="C4" s="246" t="s">
        <v>67</v>
      </c>
      <c r="D4" s="202"/>
      <c r="E4" s="202"/>
      <c r="F4" s="202"/>
      <c r="G4" s="205"/>
      <c r="AG4" s="111" t="s">
        <v>121</v>
      </c>
    </row>
    <row r="5" spans="2:4" ht="12.75" customHeight="1">
      <c r="B5" s="138"/>
      <c r="C5" s="138"/>
      <c r="D5" s="86"/>
    </row>
    <row r="6" spans="1:25" ht="12.75" customHeight="1">
      <c r="A6" s="141" t="s">
        <v>122</v>
      </c>
      <c r="B6" s="142" t="s">
        <v>123</v>
      </c>
      <c r="C6" s="142" t="s">
        <v>124</v>
      </c>
      <c r="D6" s="143" t="s">
        <v>125</v>
      </c>
      <c r="E6" s="141" t="s">
        <v>126</v>
      </c>
      <c r="F6" s="144" t="s">
        <v>127</v>
      </c>
      <c r="G6" s="141" t="s">
        <v>21</v>
      </c>
      <c r="H6" s="145" t="s">
        <v>128</v>
      </c>
      <c r="I6" s="145" t="s">
        <v>129</v>
      </c>
      <c r="J6" s="145" t="s">
        <v>130</v>
      </c>
      <c r="K6" s="145" t="s">
        <v>131</v>
      </c>
      <c r="L6" s="145" t="s">
        <v>132</v>
      </c>
      <c r="M6" s="145" t="s">
        <v>133</v>
      </c>
      <c r="N6" s="145" t="s">
        <v>134</v>
      </c>
      <c r="O6" s="145" t="s">
        <v>135</v>
      </c>
      <c r="P6" s="145" t="s">
        <v>136</v>
      </c>
      <c r="Q6" s="145" t="s">
        <v>137</v>
      </c>
      <c r="R6" s="145" t="s">
        <v>138</v>
      </c>
      <c r="S6" s="145" t="s">
        <v>139</v>
      </c>
      <c r="T6" s="145" t="s">
        <v>140</v>
      </c>
      <c r="U6" s="145" t="s">
        <v>141</v>
      </c>
      <c r="V6" s="145" t="s">
        <v>142</v>
      </c>
      <c r="W6" s="145" t="s">
        <v>143</v>
      </c>
      <c r="X6" s="145" t="s">
        <v>144</v>
      </c>
      <c r="Y6" s="145" t="s">
        <v>145</v>
      </c>
    </row>
    <row r="7" spans="1:25" ht="12.75" customHeight="1" hidden="1">
      <c r="A7" s="131"/>
      <c r="B7" s="134"/>
      <c r="C7" s="134"/>
      <c r="D7" s="136"/>
      <c r="E7" s="146"/>
      <c r="F7" s="147"/>
      <c r="G7" s="147"/>
      <c r="H7" s="147"/>
      <c r="I7" s="147"/>
      <c r="J7" s="147"/>
      <c r="K7" s="147"/>
      <c r="L7" s="147"/>
      <c r="M7" s="147"/>
      <c r="N7" s="146"/>
      <c r="O7" s="146"/>
      <c r="P7" s="146"/>
      <c r="Q7" s="146"/>
      <c r="R7" s="147"/>
      <c r="S7" s="147"/>
      <c r="T7" s="147"/>
      <c r="U7" s="147"/>
      <c r="V7" s="147"/>
      <c r="W7" s="147"/>
      <c r="X7" s="147"/>
      <c r="Y7" s="147"/>
    </row>
    <row r="8" spans="1:33" ht="12.75" customHeight="1">
      <c r="A8" s="148" t="s">
        <v>146</v>
      </c>
      <c r="B8" s="149" t="s">
        <v>86</v>
      </c>
      <c r="C8" s="150" t="s">
        <v>87</v>
      </c>
      <c r="D8" s="151"/>
      <c r="E8" s="152"/>
      <c r="F8" s="153"/>
      <c r="G8" s="153">
        <f>SUMIF(AG9:AG28,"&lt;&gt;NOR",G9:G28)</f>
        <v>0</v>
      </c>
      <c r="H8" s="153"/>
      <c r="I8" s="153">
        <f>SUM(I9:I28)</f>
        <v>23405.59</v>
      </c>
      <c r="J8" s="153"/>
      <c r="K8" s="153">
        <f>SUM(K9:K28)</f>
        <v>70469.68</v>
      </c>
      <c r="L8" s="153"/>
      <c r="M8" s="153">
        <f>SUM(M9:M28)</f>
        <v>0</v>
      </c>
      <c r="N8" s="152"/>
      <c r="O8" s="152">
        <f>SUM(O9:O28)</f>
        <v>70.12</v>
      </c>
      <c r="P8" s="152"/>
      <c r="Q8" s="152">
        <f>SUM(Q9:Q28)</f>
        <v>0</v>
      </c>
      <c r="R8" s="153"/>
      <c r="S8" s="153"/>
      <c r="T8" s="154"/>
      <c r="U8" s="155"/>
      <c r="V8" s="155">
        <f>SUM(V9:V28)</f>
        <v>56.42</v>
      </c>
      <c r="W8" s="155"/>
      <c r="X8" s="155"/>
      <c r="Y8" s="155"/>
      <c r="AG8" s="111" t="s">
        <v>147</v>
      </c>
    </row>
    <row r="9" spans="1:60" ht="12.75" customHeight="1" outlineLevel="1">
      <c r="A9" s="166">
        <v>1</v>
      </c>
      <c r="B9" s="167" t="s">
        <v>547</v>
      </c>
      <c r="C9" s="168" t="s">
        <v>548</v>
      </c>
      <c r="D9" s="169" t="s">
        <v>186</v>
      </c>
      <c r="E9" s="170">
        <v>7.128</v>
      </c>
      <c r="F9" s="171"/>
      <c r="G9" s="172">
        <f>ROUND(E9*F9,2)</f>
        <v>0</v>
      </c>
      <c r="H9" s="171">
        <v>0</v>
      </c>
      <c r="I9" s="172">
        <f>ROUND(E9*H9,2)</f>
        <v>0</v>
      </c>
      <c r="J9" s="171">
        <v>833</v>
      </c>
      <c r="K9" s="172">
        <f>ROUND(E9*J9,2)</f>
        <v>5937.62</v>
      </c>
      <c r="L9" s="172">
        <v>21</v>
      </c>
      <c r="M9" s="172">
        <f>G9*(1+L9/100)</f>
        <v>0</v>
      </c>
      <c r="N9" s="170">
        <v>0</v>
      </c>
      <c r="O9" s="170">
        <f>ROUND(E9*N9,2)</f>
        <v>0</v>
      </c>
      <c r="P9" s="170">
        <v>0</v>
      </c>
      <c r="Q9" s="170">
        <f>ROUND(E9*P9,2)</f>
        <v>0</v>
      </c>
      <c r="R9" s="172" t="s">
        <v>187</v>
      </c>
      <c r="S9" s="172" t="s">
        <v>151</v>
      </c>
      <c r="T9" s="173" t="s">
        <v>151</v>
      </c>
      <c r="U9" s="164">
        <v>1.763</v>
      </c>
      <c r="V9" s="164">
        <f>ROUND(E9*U9,2)</f>
        <v>12.57</v>
      </c>
      <c r="W9" s="164"/>
      <c r="X9" s="164" t="s">
        <v>188</v>
      </c>
      <c r="Y9" s="164" t="s">
        <v>154</v>
      </c>
      <c r="Z9" s="165"/>
      <c r="AA9" s="165"/>
      <c r="AB9" s="165"/>
      <c r="AC9" s="165"/>
      <c r="AD9" s="165"/>
      <c r="AE9" s="165"/>
      <c r="AF9" s="165"/>
      <c r="AG9" s="165" t="s">
        <v>189</v>
      </c>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row>
    <row r="10" spans="1:60" ht="12.75" customHeight="1" outlineLevel="2">
      <c r="A10" s="174"/>
      <c r="B10" s="175"/>
      <c r="C10" s="247" t="s">
        <v>549</v>
      </c>
      <c r="D10" s="200"/>
      <c r="E10" s="200"/>
      <c r="F10" s="200"/>
      <c r="G10" s="200"/>
      <c r="H10" s="164"/>
      <c r="I10" s="164"/>
      <c r="J10" s="164"/>
      <c r="K10" s="164"/>
      <c r="L10" s="164"/>
      <c r="M10" s="164"/>
      <c r="N10" s="176"/>
      <c r="O10" s="176"/>
      <c r="P10" s="176"/>
      <c r="Q10" s="176"/>
      <c r="R10" s="164"/>
      <c r="S10" s="164"/>
      <c r="T10" s="164"/>
      <c r="U10" s="164"/>
      <c r="V10" s="164"/>
      <c r="W10" s="164"/>
      <c r="X10" s="164"/>
      <c r="Y10" s="164"/>
      <c r="Z10" s="165"/>
      <c r="AA10" s="165"/>
      <c r="AB10" s="165"/>
      <c r="AC10" s="165"/>
      <c r="AD10" s="165"/>
      <c r="AE10" s="165"/>
      <c r="AF10" s="165"/>
      <c r="AG10" s="165" t="s">
        <v>191</v>
      </c>
      <c r="AH10" s="165"/>
      <c r="AI10" s="165"/>
      <c r="AJ10" s="165"/>
      <c r="AK10" s="165"/>
      <c r="AL10" s="165"/>
      <c r="AM10" s="165"/>
      <c r="AN10" s="165"/>
      <c r="AO10" s="165"/>
      <c r="AP10" s="165"/>
      <c r="AQ10" s="165"/>
      <c r="AR10" s="165"/>
      <c r="AS10" s="165"/>
      <c r="AT10" s="165"/>
      <c r="AU10" s="165"/>
      <c r="AV10" s="165"/>
      <c r="AW10" s="165"/>
      <c r="AX10" s="165"/>
      <c r="AY10" s="165"/>
      <c r="AZ10" s="165"/>
      <c r="BA10" s="177" t="str">
        <f>C10</f>
        <v>Příplatek k cenám hloubených vykopávek za ztížení vykopávky v blízkosti podzemního vedení nebo výbušnin pro jakoukoliv třídu horniny.</v>
      </c>
      <c r="BB10" s="165"/>
      <c r="BC10" s="165"/>
      <c r="BD10" s="165"/>
      <c r="BE10" s="165"/>
      <c r="BF10" s="165"/>
      <c r="BG10" s="165"/>
      <c r="BH10" s="165"/>
    </row>
    <row r="11" spans="1:60" ht="12.75" customHeight="1" outlineLevel="2">
      <c r="A11" s="174"/>
      <c r="B11" s="175"/>
      <c r="C11" s="186" t="s">
        <v>550</v>
      </c>
      <c r="D11" s="187"/>
      <c r="E11" s="188">
        <v>7.128</v>
      </c>
      <c r="F11" s="164"/>
      <c r="G11" s="164"/>
      <c r="H11" s="164"/>
      <c r="I11" s="164"/>
      <c r="J11" s="164"/>
      <c r="K11" s="164"/>
      <c r="L11" s="164"/>
      <c r="M11" s="164"/>
      <c r="N11" s="176"/>
      <c r="O11" s="176"/>
      <c r="P11" s="176"/>
      <c r="Q11" s="176"/>
      <c r="R11" s="164"/>
      <c r="S11" s="164"/>
      <c r="T11" s="164"/>
      <c r="U11" s="164"/>
      <c r="V11" s="164"/>
      <c r="W11" s="164"/>
      <c r="X11" s="164"/>
      <c r="Y11" s="164"/>
      <c r="Z11" s="165"/>
      <c r="AA11" s="165"/>
      <c r="AB11" s="165"/>
      <c r="AC11" s="165"/>
      <c r="AD11" s="165"/>
      <c r="AE11" s="165"/>
      <c r="AF11" s="165"/>
      <c r="AG11" s="165" t="s">
        <v>195</v>
      </c>
      <c r="AH11" s="165">
        <v>5</v>
      </c>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row>
    <row r="12" spans="1:60" ht="12.75" customHeight="1" outlineLevel="1">
      <c r="A12" s="166">
        <v>2</v>
      </c>
      <c r="B12" s="167" t="s">
        <v>551</v>
      </c>
      <c r="C12" s="168" t="s">
        <v>552</v>
      </c>
      <c r="D12" s="169" t="s">
        <v>186</v>
      </c>
      <c r="E12" s="170">
        <v>71.28</v>
      </c>
      <c r="F12" s="171"/>
      <c r="G12" s="172">
        <f>ROUND(E12*F12,2)</f>
        <v>0</v>
      </c>
      <c r="H12" s="171">
        <v>0</v>
      </c>
      <c r="I12" s="172">
        <f>ROUND(E12*H12,2)</f>
        <v>0</v>
      </c>
      <c r="J12" s="171">
        <v>299.5</v>
      </c>
      <c r="K12" s="172">
        <f>ROUND(E12*J12,2)</f>
        <v>21348.36</v>
      </c>
      <c r="L12" s="172">
        <v>21</v>
      </c>
      <c r="M12" s="172">
        <f>G12*(1+L12/100)</f>
        <v>0</v>
      </c>
      <c r="N12" s="170">
        <v>0</v>
      </c>
      <c r="O12" s="170">
        <f>ROUND(E12*N12,2)</f>
        <v>0</v>
      </c>
      <c r="P12" s="170">
        <v>0</v>
      </c>
      <c r="Q12" s="170">
        <f>ROUND(E12*P12,2)</f>
        <v>0</v>
      </c>
      <c r="R12" s="172" t="s">
        <v>187</v>
      </c>
      <c r="S12" s="172" t="s">
        <v>151</v>
      </c>
      <c r="T12" s="173" t="s">
        <v>151</v>
      </c>
      <c r="U12" s="164">
        <v>0.23</v>
      </c>
      <c r="V12" s="164">
        <f>ROUND(E12*U12,2)</f>
        <v>16.39</v>
      </c>
      <c r="W12" s="164"/>
      <c r="X12" s="164" t="s">
        <v>188</v>
      </c>
      <c r="Y12" s="164" t="s">
        <v>154</v>
      </c>
      <c r="Z12" s="165"/>
      <c r="AA12" s="165"/>
      <c r="AB12" s="165"/>
      <c r="AC12" s="165"/>
      <c r="AD12" s="165"/>
      <c r="AE12" s="165"/>
      <c r="AF12" s="165"/>
      <c r="AG12" s="165" t="s">
        <v>189</v>
      </c>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row>
    <row r="13" spans="1:60" ht="12.75" customHeight="1" outlineLevel="2">
      <c r="A13" s="174"/>
      <c r="B13" s="175"/>
      <c r="C13" s="247" t="s">
        <v>553</v>
      </c>
      <c r="D13" s="200"/>
      <c r="E13" s="200"/>
      <c r="F13" s="200"/>
      <c r="G13" s="200"/>
      <c r="H13" s="164"/>
      <c r="I13" s="164"/>
      <c r="J13" s="164"/>
      <c r="K13" s="164"/>
      <c r="L13" s="164"/>
      <c r="M13" s="164"/>
      <c r="N13" s="176"/>
      <c r="O13" s="176"/>
      <c r="P13" s="176"/>
      <c r="Q13" s="176"/>
      <c r="R13" s="164"/>
      <c r="S13" s="164"/>
      <c r="T13" s="164"/>
      <c r="U13" s="164"/>
      <c r="V13" s="164"/>
      <c r="W13" s="164"/>
      <c r="X13" s="164"/>
      <c r="Y13" s="164"/>
      <c r="Z13" s="165"/>
      <c r="AA13" s="165"/>
      <c r="AB13" s="165"/>
      <c r="AC13" s="165"/>
      <c r="AD13" s="165"/>
      <c r="AE13" s="165"/>
      <c r="AF13" s="165"/>
      <c r="AG13" s="165" t="s">
        <v>191</v>
      </c>
      <c r="AH13" s="165"/>
      <c r="AI13" s="165"/>
      <c r="AJ13" s="165"/>
      <c r="AK13" s="165"/>
      <c r="AL13" s="165"/>
      <c r="AM13" s="165"/>
      <c r="AN13" s="165"/>
      <c r="AO13" s="165"/>
      <c r="AP13" s="165"/>
      <c r="AQ13" s="165"/>
      <c r="AR13" s="165"/>
      <c r="AS13" s="165"/>
      <c r="AT13" s="165"/>
      <c r="AU13" s="165"/>
      <c r="AV13" s="165"/>
      <c r="AW13" s="165"/>
      <c r="AX13" s="165"/>
      <c r="AY13" s="165"/>
      <c r="AZ13" s="165"/>
      <c r="BA13" s="177" t="str">
        <f>C13</f>
        <v>zapažených i nezapažených s urovnáním dna do předepsaného profilu a spádu, s přehozením výkopku na přilehlém terénu na vzdálenost do 3 m od podélné osy rýhy nebo s naložením výkopku na dopravní prostředek.</v>
      </c>
      <c r="BB13" s="165"/>
      <c r="BC13" s="165"/>
      <c r="BD13" s="165"/>
      <c r="BE13" s="165"/>
      <c r="BF13" s="165"/>
      <c r="BG13" s="165"/>
      <c r="BH13" s="165"/>
    </row>
    <row r="14" spans="1:60" ht="12.75" customHeight="1" outlineLevel="2">
      <c r="A14" s="174"/>
      <c r="B14" s="175"/>
      <c r="C14" s="186" t="s">
        <v>554</v>
      </c>
      <c r="D14" s="187"/>
      <c r="E14" s="188">
        <v>38.28</v>
      </c>
      <c r="F14" s="164"/>
      <c r="G14" s="164"/>
      <c r="H14" s="164"/>
      <c r="I14" s="164"/>
      <c r="J14" s="164"/>
      <c r="K14" s="164"/>
      <c r="L14" s="164"/>
      <c r="M14" s="164"/>
      <c r="N14" s="176"/>
      <c r="O14" s="176"/>
      <c r="P14" s="176"/>
      <c r="Q14" s="176"/>
      <c r="R14" s="164"/>
      <c r="S14" s="164"/>
      <c r="T14" s="164"/>
      <c r="U14" s="164"/>
      <c r="V14" s="164"/>
      <c r="W14" s="164"/>
      <c r="X14" s="164"/>
      <c r="Y14" s="164"/>
      <c r="Z14" s="165"/>
      <c r="AA14" s="165"/>
      <c r="AB14" s="165"/>
      <c r="AC14" s="165"/>
      <c r="AD14" s="165"/>
      <c r="AE14" s="165"/>
      <c r="AF14" s="165"/>
      <c r="AG14" s="165" t="s">
        <v>195</v>
      </c>
      <c r="AH14" s="165">
        <v>0</v>
      </c>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row>
    <row r="15" spans="1:60" ht="12.75" customHeight="1" outlineLevel="3">
      <c r="A15" s="174"/>
      <c r="B15" s="175"/>
      <c r="C15" s="186" t="s">
        <v>555</v>
      </c>
      <c r="D15" s="187"/>
      <c r="E15" s="188">
        <v>33</v>
      </c>
      <c r="F15" s="164"/>
      <c r="G15" s="164"/>
      <c r="H15" s="164"/>
      <c r="I15" s="164"/>
      <c r="J15" s="164"/>
      <c r="K15" s="164"/>
      <c r="L15" s="164"/>
      <c r="M15" s="164"/>
      <c r="N15" s="176"/>
      <c r="O15" s="176"/>
      <c r="P15" s="176"/>
      <c r="Q15" s="176"/>
      <c r="R15" s="164"/>
      <c r="S15" s="164"/>
      <c r="T15" s="164"/>
      <c r="U15" s="164"/>
      <c r="V15" s="164"/>
      <c r="W15" s="164"/>
      <c r="X15" s="164"/>
      <c r="Y15" s="164"/>
      <c r="Z15" s="165"/>
      <c r="AA15" s="165"/>
      <c r="AB15" s="165"/>
      <c r="AC15" s="165"/>
      <c r="AD15" s="165"/>
      <c r="AE15" s="165"/>
      <c r="AF15" s="165"/>
      <c r="AG15" s="165" t="s">
        <v>195</v>
      </c>
      <c r="AH15" s="165">
        <v>0</v>
      </c>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row>
    <row r="16" spans="1:60" ht="12.75" customHeight="1" outlineLevel="1">
      <c r="A16" s="166">
        <v>3</v>
      </c>
      <c r="B16" s="167" t="s">
        <v>207</v>
      </c>
      <c r="C16" s="168" t="s">
        <v>208</v>
      </c>
      <c r="D16" s="169" t="s">
        <v>186</v>
      </c>
      <c r="E16" s="170">
        <v>35.64</v>
      </c>
      <c r="F16" s="171"/>
      <c r="G16" s="172">
        <f>ROUND(E16*F16,2)</f>
        <v>0</v>
      </c>
      <c r="H16" s="171">
        <v>0</v>
      </c>
      <c r="I16" s="172">
        <f>ROUND(E16*H16,2)</f>
        <v>0</v>
      </c>
      <c r="J16" s="171">
        <v>234</v>
      </c>
      <c r="K16" s="172">
        <f>ROUND(E16*J16,2)</f>
        <v>8339.76</v>
      </c>
      <c r="L16" s="172">
        <v>21</v>
      </c>
      <c r="M16" s="172">
        <f>G16*(1+L16/100)</f>
        <v>0</v>
      </c>
      <c r="N16" s="170">
        <v>0</v>
      </c>
      <c r="O16" s="170">
        <f>ROUND(E16*N16,2)</f>
        <v>0</v>
      </c>
      <c r="P16" s="170">
        <v>0</v>
      </c>
      <c r="Q16" s="170">
        <f>ROUND(E16*P16,2)</f>
        <v>0</v>
      </c>
      <c r="R16" s="172" t="s">
        <v>187</v>
      </c>
      <c r="S16" s="172" t="s">
        <v>151</v>
      </c>
      <c r="T16" s="173" t="s">
        <v>151</v>
      </c>
      <c r="U16" s="164">
        <v>0.0052</v>
      </c>
      <c r="V16" s="164">
        <f>ROUND(E16*U16,2)</f>
        <v>0.19</v>
      </c>
      <c r="W16" s="164"/>
      <c r="X16" s="164" t="s">
        <v>188</v>
      </c>
      <c r="Y16" s="164" t="s">
        <v>154</v>
      </c>
      <c r="Z16" s="165"/>
      <c r="AA16" s="165"/>
      <c r="AB16" s="165"/>
      <c r="AC16" s="165"/>
      <c r="AD16" s="165"/>
      <c r="AE16" s="165"/>
      <c r="AF16" s="165"/>
      <c r="AG16" s="165" t="s">
        <v>189</v>
      </c>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row>
    <row r="17" spans="1:60" ht="12.75" customHeight="1" outlineLevel="2">
      <c r="A17" s="174"/>
      <c r="B17" s="175"/>
      <c r="C17" s="247" t="s">
        <v>205</v>
      </c>
      <c r="D17" s="200"/>
      <c r="E17" s="200"/>
      <c r="F17" s="200"/>
      <c r="G17" s="200"/>
      <c r="H17" s="164"/>
      <c r="I17" s="164"/>
      <c r="J17" s="164"/>
      <c r="K17" s="164"/>
      <c r="L17" s="164"/>
      <c r="M17" s="164"/>
      <c r="N17" s="176"/>
      <c r="O17" s="176"/>
      <c r="P17" s="176"/>
      <c r="Q17" s="176"/>
      <c r="R17" s="164"/>
      <c r="S17" s="164"/>
      <c r="T17" s="164"/>
      <c r="U17" s="164"/>
      <c r="V17" s="164"/>
      <c r="W17" s="164"/>
      <c r="X17" s="164"/>
      <c r="Y17" s="164"/>
      <c r="Z17" s="165"/>
      <c r="AA17" s="165"/>
      <c r="AB17" s="165"/>
      <c r="AC17" s="165"/>
      <c r="AD17" s="165"/>
      <c r="AE17" s="165"/>
      <c r="AF17" s="165"/>
      <c r="AG17" s="165" t="s">
        <v>191</v>
      </c>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row>
    <row r="18" spans="1:60" ht="12.75" customHeight="1" outlineLevel="2">
      <c r="A18" s="174"/>
      <c r="B18" s="175"/>
      <c r="C18" s="186" t="s">
        <v>556</v>
      </c>
      <c r="D18" s="187"/>
      <c r="E18" s="188">
        <v>35.64</v>
      </c>
      <c r="F18" s="164"/>
      <c r="G18" s="164"/>
      <c r="H18" s="164"/>
      <c r="I18" s="164"/>
      <c r="J18" s="164"/>
      <c r="K18" s="164"/>
      <c r="L18" s="164"/>
      <c r="M18" s="164"/>
      <c r="N18" s="176"/>
      <c r="O18" s="176"/>
      <c r="P18" s="176"/>
      <c r="Q18" s="176"/>
      <c r="R18" s="164"/>
      <c r="S18" s="164"/>
      <c r="T18" s="164"/>
      <c r="U18" s="164"/>
      <c r="V18" s="164"/>
      <c r="W18" s="164"/>
      <c r="X18" s="164"/>
      <c r="Y18" s="164"/>
      <c r="Z18" s="165"/>
      <c r="AA18" s="165"/>
      <c r="AB18" s="165"/>
      <c r="AC18" s="165"/>
      <c r="AD18" s="165"/>
      <c r="AE18" s="165"/>
      <c r="AF18" s="165"/>
      <c r="AG18" s="165" t="s">
        <v>195</v>
      </c>
      <c r="AH18" s="165">
        <v>5</v>
      </c>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row>
    <row r="19" spans="1:60" ht="12.75" customHeight="1" outlineLevel="1">
      <c r="A19" s="166">
        <v>4</v>
      </c>
      <c r="B19" s="167" t="s">
        <v>212</v>
      </c>
      <c r="C19" s="168" t="s">
        <v>213</v>
      </c>
      <c r="D19" s="169" t="s">
        <v>186</v>
      </c>
      <c r="E19" s="170">
        <v>35.64</v>
      </c>
      <c r="F19" s="171"/>
      <c r="G19" s="172">
        <f>ROUND(E19*F19,2)</f>
        <v>0</v>
      </c>
      <c r="H19" s="171">
        <v>0</v>
      </c>
      <c r="I19" s="172">
        <f>ROUND(E19*H19,2)</f>
        <v>0</v>
      </c>
      <c r="J19" s="171">
        <v>154.5</v>
      </c>
      <c r="K19" s="172">
        <f>ROUND(E19*J19,2)</f>
        <v>5506.38</v>
      </c>
      <c r="L19" s="172">
        <v>21</v>
      </c>
      <c r="M19" s="172">
        <f>G19*(1+L19/100)</f>
        <v>0</v>
      </c>
      <c r="N19" s="170">
        <v>0</v>
      </c>
      <c r="O19" s="170">
        <f>ROUND(E19*N19,2)</f>
        <v>0</v>
      </c>
      <c r="P19" s="170">
        <v>0</v>
      </c>
      <c r="Q19" s="170">
        <f>ROUND(E19*P19,2)</f>
        <v>0</v>
      </c>
      <c r="R19" s="172" t="s">
        <v>187</v>
      </c>
      <c r="S19" s="172" t="s">
        <v>151</v>
      </c>
      <c r="T19" s="173" t="s">
        <v>151</v>
      </c>
      <c r="U19" s="164">
        <v>0.068</v>
      </c>
      <c r="V19" s="164">
        <f>ROUND(E19*U19,2)</f>
        <v>2.42</v>
      </c>
      <c r="W19" s="164"/>
      <c r="X19" s="164" t="s">
        <v>188</v>
      </c>
      <c r="Y19" s="164" t="s">
        <v>154</v>
      </c>
      <c r="Z19" s="165"/>
      <c r="AA19" s="165"/>
      <c r="AB19" s="165"/>
      <c r="AC19" s="165"/>
      <c r="AD19" s="165"/>
      <c r="AE19" s="165"/>
      <c r="AF19" s="165"/>
      <c r="AG19" s="165" t="s">
        <v>189</v>
      </c>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row>
    <row r="20" spans="1:60" ht="12.75" customHeight="1" outlineLevel="2">
      <c r="A20" s="174"/>
      <c r="B20" s="175"/>
      <c r="C20" s="247" t="s">
        <v>214</v>
      </c>
      <c r="D20" s="200"/>
      <c r="E20" s="200"/>
      <c r="F20" s="200"/>
      <c r="G20" s="200"/>
      <c r="H20" s="164"/>
      <c r="I20" s="164"/>
      <c r="J20" s="164"/>
      <c r="K20" s="164"/>
      <c r="L20" s="164"/>
      <c r="M20" s="164"/>
      <c r="N20" s="176"/>
      <c r="O20" s="176"/>
      <c r="P20" s="176"/>
      <c r="Q20" s="176"/>
      <c r="R20" s="164"/>
      <c r="S20" s="164"/>
      <c r="T20" s="164"/>
      <c r="U20" s="164"/>
      <c r="V20" s="164"/>
      <c r="W20" s="164"/>
      <c r="X20" s="164"/>
      <c r="Y20" s="164"/>
      <c r="Z20" s="165"/>
      <c r="AA20" s="165"/>
      <c r="AB20" s="165"/>
      <c r="AC20" s="165"/>
      <c r="AD20" s="165"/>
      <c r="AE20" s="165"/>
      <c r="AF20" s="165"/>
      <c r="AG20" s="165" t="s">
        <v>191</v>
      </c>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row>
    <row r="21" spans="1:60" ht="12.75" customHeight="1" outlineLevel="2">
      <c r="A21" s="174"/>
      <c r="B21" s="175"/>
      <c r="C21" s="186" t="s">
        <v>556</v>
      </c>
      <c r="D21" s="187"/>
      <c r="E21" s="188">
        <v>35.64</v>
      </c>
      <c r="F21" s="164"/>
      <c r="G21" s="164"/>
      <c r="H21" s="164"/>
      <c r="I21" s="164"/>
      <c r="J21" s="164"/>
      <c r="K21" s="164"/>
      <c r="L21" s="164"/>
      <c r="M21" s="164"/>
      <c r="N21" s="176"/>
      <c r="O21" s="176"/>
      <c r="P21" s="176"/>
      <c r="Q21" s="176"/>
      <c r="R21" s="164"/>
      <c r="S21" s="164"/>
      <c r="T21" s="164"/>
      <c r="U21" s="164"/>
      <c r="V21" s="164"/>
      <c r="W21" s="164"/>
      <c r="X21" s="164"/>
      <c r="Y21" s="164"/>
      <c r="Z21" s="165"/>
      <c r="AA21" s="165"/>
      <c r="AB21" s="165"/>
      <c r="AC21" s="165"/>
      <c r="AD21" s="165"/>
      <c r="AE21" s="165"/>
      <c r="AF21" s="165"/>
      <c r="AG21" s="165" t="s">
        <v>195</v>
      </c>
      <c r="AH21" s="165">
        <v>5</v>
      </c>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row>
    <row r="22" spans="1:60" ht="12.75" customHeight="1" outlineLevel="1">
      <c r="A22" s="166">
        <v>5</v>
      </c>
      <c r="B22" s="167" t="s">
        <v>557</v>
      </c>
      <c r="C22" s="168" t="s">
        <v>558</v>
      </c>
      <c r="D22" s="169" t="s">
        <v>186</v>
      </c>
      <c r="E22" s="170">
        <v>15.66</v>
      </c>
      <c r="F22" s="171"/>
      <c r="G22" s="172">
        <f>ROUND(E22*F22,2)</f>
        <v>0</v>
      </c>
      <c r="H22" s="171">
        <v>757.11</v>
      </c>
      <c r="I22" s="172">
        <f>ROUND(E22*H22,2)</f>
        <v>11856.34</v>
      </c>
      <c r="J22" s="171">
        <v>705.89</v>
      </c>
      <c r="K22" s="172">
        <f>ROUND(E22*J22,2)</f>
        <v>11054.24</v>
      </c>
      <c r="L22" s="172">
        <v>21</v>
      </c>
      <c r="M22" s="172">
        <f>G22*(1+L22/100)</f>
        <v>0</v>
      </c>
      <c r="N22" s="170">
        <v>1.7</v>
      </c>
      <c r="O22" s="170">
        <f>ROUND(E22*N22,2)</f>
        <v>26.62</v>
      </c>
      <c r="P22" s="170">
        <v>0</v>
      </c>
      <c r="Q22" s="170">
        <f>ROUND(E22*P22,2)</f>
        <v>0</v>
      </c>
      <c r="R22" s="172" t="s">
        <v>187</v>
      </c>
      <c r="S22" s="172" t="s">
        <v>151</v>
      </c>
      <c r="T22" s="173" t="s">
        <v>151</v>
      </c>
      <c r="U22" s="164">
        <v>1.587</v>
      </c>
      <c r="V22" s="164">
        <f>ROUND(E22*U22,2)</f>
        <v>24.85</v>
      </c>
      <c r="W22" s="164"/>
      <c r="X22" s="164" t="s">
        <v>188</v>
      </c>
      <c r="Y22" s="164" t="s">
        <v>154</v>
      </c>
      <c r="Z22" s="165"/>
      <c r="AA22" s="165"/>
      <c r="AB22" s="165"/>
      <c r="AC22" s="165"/>
      <c r="AD22" s="165"/>
      <c r="AE22" s="165"/>
      <c r="AF22" s="165"/>
      <c r="AG22" s="165" t="s">
        <v>189</v>
      </c>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row>
    <row r="23" spans="1:60" ht="12.75" customHeight="1" outlineLevel="2">
      <c r="A23" s="174"/>
      <c r="B23" s="175"/>
      <c r="C23" s="247" t="s">
        <v>559</v>
      </c>
      <c r="D23" s="200"/>
      <c r="E23" s="200"/>
      <c r="F23" s="200"/>
      <c r="G23" s="200"/>
      <c r="H23" s="164"/>
      <c r="I23" s="164"/>
      <c r="J23" s="164"/>
      <c r="K23" s="164"/>
      <c r="L23" s="164"/>
      <c r="M23" s="164"/>
      <c r="N23" s="176"/>
      <c r="O23" s="176"/>
      <c r="P23" s="176"/>
      <c r="Q23" s="176"/>
      <c r="R23" s="164"/>
      <c r="S23" s="164"/>
      <c r="T23" s="164"/>
      <c r="U23" s="164"/>
      <c r="V23" s="164"/>
      <c r="W23" s="164"/>
      <c r="X23" s="164"/>
      <c r="Y23" s="164"/>
      <c r="Z23" s="165"/>
      <c r="AA23" s="165"/>
      <c r="AB23" s="165"/>
      <c r="AC23" s="165"/>
      <c r="AD23" s="165"/>
      <c r="AE23" s="165"/>
      <c r="AF23" s="165"/>
      <c r="AG23" s="165" t="s">
        <v>191</v>
      </c>
      <c r="AH23" s="165"/>
      <c r="AI23" s="165"/>
      <c r="AJ23" s="165"/>
      <c r="AK23" s="165"/>
      <c r="AL23" s="165"/>
      <c r="AM23" s="165"/>
      <c r="AN23" s="165"/>
      <c r="AO23" s="165"/>
      <c r="AP23" s="165"/>
      <c r="AQ23" s="165"/>
      <c r="AR23" s="165"/>
      <c r="AS23" s="165"/>
      <c r="AT23" s="165"/>
      <c r="AU23" s="165"/>
      <c r="AV23" s="165"/>
      <c r="AW23" s="165"/>
      <c r="AX23" s="165"/>
      <c r="AY23" s="165"/>
      <c r="AZ23" s="165"/>
      <c r="BA23" s="177" t="str">
        <f>C23</f>
        <v>sypaninou z vhodných hornin tř. 1 - 4 nebo materiálem připraveným podél výkopu ve vzdálenosti do 3 m od jeho kraje, pro jakoukoliv hloubku výkopu a jakoukoliv míru zhutnění,</v>
      </c>
      <c r="BB23" s="165"/>
      <c r="BC23" s="165"/>
      <c r="BD23" s="165"/>
      <c r="BE23" s="165"/>
      <c r="BF23" s="165"/>
      <c r="BG23" s="165"/>
      <c r="BH23" s="165"/>
    </row>
    <row r="24" spans="1:60" ht="12.75" customHeight="1" outlineLevel="2">
      <c r="A24" s="174"/>
      <c r="B24" s="175"/>
      <c r="C24" s="186" t="s">
        <v>560</v>
      </c>
      <c r="D24" s="187"/>
      <c r="E24" s="188">
        <v>15.66</v>
      </c>
      <c r="F24" s="164"/>
      <c r="G24" s="164"/>
      <c r="H24" s="164"/>
      <c r="I24" s="164"/>
      <c r="J24" s="164"/>
      <c r="K24" s="164"/>
      <c r="L24" s="164"/>
      <c r="M24" s="164"/>
      <c r="N24" s="176"/>
      <c r="O24" s="176"/>
      <c r="P24" s="176"/>
      <c r="Q24" s="176"/>
      <c r="R24" s="164"/>
      <c r="S24" s="164"/>
      <c r="T24" s="164"/>
      <c r="U24" s="164"/>
      <c r="V24" s="164"/>
      <c r="W24" s="164"/>
      <c r="X24" s="164"/>
      <c r="Y24" s="164"/>
      <c r="Z24" s="165"/>
      <c r="AA24" s="165"/>
      <c r="AB24" s="165"/>
      <c r="AC24" s="165"/>
      <c r="AD24" s="165"/>
      <c r="AE24" s="165"/>
      <c r="AF24" s="165"/>
      <c r="AG24" s="165" t="s">
        <v>195</v>
      </c>
      <c r="AH24" s="165">
        <v>0</v>
      </c>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row>
    <row r="25" spans="1:60" ht="12.75" customHeight="1" outlineLevel="1">
      <c r="A25" s="166">
        <v>6</v>
      </c>
      <c r="B25" s="167" t="s">
        <v>222</v>
      </c>
      <c r="C25" s="168" t="s">
        <v>223</v>
      </c>
      <c r="D25" s="169" t="s">
        <v>186</v>
      </c>
      <c r="E25" s="170">
        <v>35.64</v>
      </c>
      <c r="F25" s="171"/>
      <c r="G25" s="172">
        <f>ROUND(E25*F25,2)</f>
        <v>0</v>
      </c>
      <c r="H25" s="171">
        <v>0</v>
      </c>
      <c r="I25" s="172">
        <f>ROUND(E25*H25,2)</f>
        <v>0</v>
      </c>
      <c r="J25" s="171">
        <v>513</v>
      </c>
      <c r="K25" s="172">
        <f>ROUND(E25*J25,2)</f>
        <v>18283.32</v>
      </c>
      <c r="L25" s="172">
        <v>21</v>
      </c>
      <c r="M25" s="172">
        <f>G25*(1+L25/100)</f>
        <v>0</v>
      </c>
      <c r="N25" s="170">
        <v>0</v>
      </c>
      <c r="O25" s="170">
        <f>ROUND(E25*N25,2)</f>
        <v>0</v>
      </c>
      <c r="P25" s="170">
        <v>0</v>
      </c>
      <c r="Q25" s="170">
        <f>ROUND(E25*P25,2)</f>
        <v>0</v>
      </c>
      <c r="R25" s="172" t="s">
        <v>187</v>
      </c>
      <c r="S25" s="172" t="s">
        <v>151</v>
      </c>
      <c r="T25" s="173" t="s">
        <v>151</v>
      </c>
      <c r="U25" s="164">
        <v>0</v>
      </c>
      <c r="V25" s="164">
        <f>ROUND(E25*U25,2)</f>
        <v>0</v>
      </c>
      <c r="W25" s="164"/>
      <c r="X25" s="164" t="s">
        <v>188</v>
      </c>
      <c r="Y25" s="164" t="s">
        <v>154</v>
      </c>
      <c r="Z25" s="165"/>
      <c r="AA25" s="165"/>
      <c r="AB25" s="165"/>
      <c r="AC25" s="165"/>
      <c r="AD25" s="165"/>
      <c r="AE25" s="165"/>
      <c r="AF25" s="165"/>
      <c r="AG25" s="165" t="s">
        <v>189</v>
      </c>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row>
    <row r="26" spans="1:60" ht="12.75" customHeight="1" outlineLevel="2">
      <c r="A26" s="174"/>
      <c r="B26" s="175"/>
      <c r="C26" s="186" t="s">
        <v>561</v>
      </c>
      <c r="D26" s="187"/>
      <c r="E26" s="188">
        <v>35.64</v>
      </c>
      <c r="F26" s="164"/>
      <c r="G26" s="164"/>
      <c r="H26" s="164"/>
      <c r="I26" s="164"/>
      <c r="J26" s="164"/>
      <c r="K26" s="164"/>
      <c r="L26" s="164"/>
      <c r="M26" s="164"/>
      <c r="N26" s="176"/>
      <c r="O26" s="176"/>
      <c r="P26" s="176"/>
      <c r="Q26" s="176"/>
      <c r="R26" s="164"/>
      <c r="S26" s="164"/>
      <c r="T26" s="164"/>
      <c r="U26" s="164"/>
      <c r="V26" s="164"/>
      <c r="W26" s="164"/>
      <c r="X26" s="164"/>
      <c r="Y26" s="164"/>
      <c r="Z26" s="165"/>
      <c r="AA26" s="165"/>
      <c r="AB26" s="165"/>
      <c r="AC26" s="165"/>
      <c r="AD26" s="165"/>
      <c r="AE26" s="165"/>
      <c r="AF26" s="165"/>
      <c r="AG26" s="165" t="s">
        <v>195</v>
      </c>
      <c r="AH26" s="165">
        <v>5</v>
      </c>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row>
    <row r="27" spans="1:60" ht="12.75" customHeight="1" outlineLevel="1">
      <c r="A27" s="166">
        <v>7</v>
      </c>
      <c r="B27" s="167" t="s">
        <v>562</v>
      </c>
      <c r="C27" s="168" t="s">
        <v>563</v>
      </c>
      <c r="D27" s="169" t="s">
        <v>232</v>
      </c>
      <c r="E27" s="170">
        <v>43.5</v>
      </c>
      <c r="F27" s="171"/>
      <c r="G27" s="172">
        <f>ROUND(E27*F27,2)</f>
        <v>0</v>
      </c>
      <c r="H27" s="171">
        <v>265.5</v>
      </c>
      <c r="I27" s="172">
        <f>ROUND(E27*H27,2)</f>
        <v>11549.25</v>
      </c>
      <c r="J27" s="171">
        <v>0</v>
      </c>
      <c r="K27" s="172">
        <f>ROUND(E27*J27,2)</f>
        <v>0</v>
      </c>
      <c r="L27" s="172">
        <v>21</v>
      </c>
      <c r="M27" s="172">
        <f>G27*(1+L27/100)</f>
        <v>0</v>
      </c>
      <c r="N27" s="170">
        <v>1</v>
      </c>
      <c r="O27" s="170">
        <f>ROUND(E27*N27,2)</f>
        <v>43.5</v>
      </c>
      <c r="P27" s="170">
        <v>0</v>
      </c>
      <c r="Q27" s="170">
        <f>ROUND(E27*P27,2)</f>
        <v>0</v>
      </c>
      <c r="R27" s="172" t="s">
        <v>313</v>
      </c>
      <c r="S27" s="172" t="s">
        <v>151</v>
      </c>
      <c r="T27" s="173" t="s">
        <v>151</v>
      </c>
      <c r="U27" s="164">
        <v>0</v>
      </c>
      <c r="V27" s="164">
        <f>ROUND(E27*U27,2)</f>
        <v>0</v>
      </c>
      <c r="W27" s="164"/>
      <c r="X27" s="164" t="s">
        <v>314</v>
      </c>
      <c r="Y27" s="164" t="s">
        <v>154</v>
      </c>
      <c r="Z27" s="165"/>
      <c r="AA27" s="165"/>
      <c r="AB27" s="165"/>
      <c r="AC27" s="165"/>
      <c r="AD27" s="165"/>
      <c r="AE27" s="165"/>
      <c r="AF27" s="165"/>
      <c r="AG27" s="165" t="s">
        <v>315</v>
      </c>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row>
    <row r="28" spans="1:60" ht="12.75" customHeight="1" outlineLevel="2">
      <c r="A28" s="174"/>
      <c r="B28" s="175"/>
      <c r="C28" s="186" t="s">
        <v>564</v>
      </c>
      <c r="D28" s="187"/>
      <c r="E28" s="188">
        <v>43.5</v>
      </c>
      <c r="F28" s="164"/>
      <c r="G28" s="164"/>
      <c r="H28" s="164"/>
      <c r="I28" s="164"/>
      <c r="J28" s="164"/>
      <c r="K28" s="164"/>
      <c r="L28" s="164"/>
      <c r="M28" s="164"/>
      <c r="N28" s="176"/>
      <c r="O28" s="176"/>
      <c r="P28" s="176"/>
      <c r="Q28" s="176"/>
      <c r="R28" s="164"/>
      <c r="S28" s="164"/>
      <c r="T28" s="164"/>
      <c r="U28" s="164"/>
      <c r="V28" s="164"/>
      <c r="W28" s="164"/>
      <c r="X28" s="164"/>
      <c r="Y28" s="164"/>
      <c r="Z28" s="165"/>
      <c r="AA28" s="165"/>
      <c r="AB28" s="165"/>
      <c r="AC28" s="165"/>
      <c r="AD28" s="165"/>
      <c r="AE28" s="165"/>
      <c r="AF28" s="165"/>
      <c r="AG28" s="165" t="s">
        <v>195</v>
      </c>
      <c r="AH28" s="165">
        <v>0</v>
      </c>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row>
    <row r="29" spans="1:33" ht="12.75" customHeight="1">
      <c r="A29" s="148" t="s">
        <v>146</v>
      </c>
      <c r="B29" s="149" t="s">
        <v>90</v>
      </c>
      <c r="C29" s="150" t="s">
        <v>91</v>
      </c>
      <c r="D29" s="151"/>
      <c r="E29" s="152"/>
      <c r="F29" s="153"/>
      <c r="G29" s="153">
        <f>SUMIF(AG30:AG37,"&lt;&gt;NOR",G30:G37)</f>
        <v>0</v>
      </c>
      <c r="H29" s="153"/>
      <c r="I29" s="153">
        <f>SUM(I30:I37)</f>
        <v>33104.18</v>
      </c>
      <c r="J29" s="153"/>
      <c r="K29" s="153">
        <f>SUM(K30:K37)</f>
        <v>16075.83</v>
      </c>
      <c r="L29" s="153"/>
      <c r="M29" s="153">
        <f>SUM(M30:M37)</f>
        <v>0</v>
      </c>
      <c r="N29" s="152"/>
      <c r="O29" s="152">
        <f>SUM(O30:O37)</f>
        <v>53.01</v>
      </c>
      <c r="P29" s="152"/>
      <c r="Q29" s="152">
        <f>SUM(Q30:Q37)</f>
        <v>0</v>
      </c>
      <c r="R29" s="153"/>
      <c r="S29" s="153"/>
      <c r="T29" s="154"/>
      <c r="U29" s="155"/>
      <c r="V29" s="155">
        <f>SUM(V30:V37)</f>
        <v>35.53</v>
      </c>
      <c r="W29" s="155"/>
      <c r="X29" s="155"/>
      <c r="Y29" s="155"/>
      <c r="AG29" s="111" t="s">
        <v>147</v>
      </c>
    </row>
    <row r="30" spans="1:60" ht="12.75" customHeight="1" outlineLevel="1">
      <c r="A30" s="166">
        <v>8</v>
      </c>
      <c r="B30" s="167" t="s">
        <v>565</v>
      </c>
      <c r="C30" s="168" t="s">
        <v>566</v>
      </c>
      <c r="D30" s="169" t="s">
        <v>186</v>
      </c>
      <c r="E30" s="170">
        <v>32.5</v>
      </c>
      <c r="F30" s="171"/>
      <c r="G30" s="172">
        <f>ROUND(E30*F30,2)</f>
        <v>0</v>
      </c>
      <c r="H30" s="171">
        <v>938.79</v>
      </c>
      <c r="I30" s="172">
        <f>ROUND(E30*H30,2)</f>
        <v>30510.68</v>
      </c>
      <c r="J30" s="171">
        <v>409.21</v>
      </c>
      <c r="K30" s="172">
        <f>ROUND(E30*J30,2)</f>
        <v>13299.33</v>
      </c>
      <c r="L30" s="172">
        <v>21</v>
      </c>
      <c r="M30" s="172">
        <f>G30*(1+L30/100)</f>
        <v>0</v>
      </c>
      <c r="N30" s="170">
        <v>1.63</v>
      </c>
      <c r="O30" s="170">
        <f>ROUND(E30*N30,2)</f>
        <v>52.98</v>
      </c>
      <c r="P30" s="170">
        <v>0</v>
      </c>
      <c r="Q30" s="170">
        <f>ROUND(E30*P30,2)</f>
        <v>0</v>
      </c>
      <c r="R30" s="172" t="s">
        <v>227</v>
      </c>
      <c r="S30" s="172" t="s">
        <v>151</v>
      </c>
      <c r="T30" s="173" t="s">
        <v>151</v>
      </c>
      <c r="U30" s="164">
        <v>0.92</v>
      </c>
      <c r="V30" s="164">
        <f>ROUND(E30*U30,2)</f>
        <v>29.9</v>
      </c>
      <c r="W30" s="164"/>
      <c r="X30" s="164" t="s">
        <v>188</v>
      </c>
      <c r="Y30" s="164" t="s">
        <v>154</v>
      </c>
      <c r="Z30" s="165"/>
      <c r="AA30" s="165"/>
      <c r="AB30" s="165"/>
      <c r="AC30" s="165"/>
      <c r="AD30" s="165"/>
      <c r="AE30" s="165"/>
      <c r="AF30" s="165"/>
      <c r="AG30" s="165" t="s">
        <v>189</v>
      </c>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row>
    <row r="31" spans="1:60" ht="12.75" customHeight="1" outlineLevel="2">
      <c r="A31" s="174"/>
      <c r="B31" s="175"/>
      <c r="C31" s="247" t="s">
        <v>567</v>
      </c>
      <c r="D31" s="200"/>
      <c r="E31" s="200"/>
      <c r="F31" s="200"/>
      <c r="G31" s="200"/>
      <c r="H31" s="164"/>
      <c r="I31" s="164"/>
      <c r="J31" s="164"/>
      <c r="K31" s="164"/>
      <c r="L31" s="164"/>
      <c r="M31" s="164"/>
      <c r="N31" s="176"/>
      <c r="O31" s="176"/>
      <c r="P31" s="176"/>
      <c r="Q31" s="176"/>
      <c r="R31" s="164"/>
      <c r="S31" s="164"/>
      <c r="T31" s="164"/>
      <c r="U31" s="164"/>
      <c r="V31" s="164"/>
      <c r="W31" s="164"/>
      <c r="X31" s="164"/>
      <c r="Y31" s="164"/>
      <c r="Z31" s="165"/>
      <c r="AA31" s="165"/>
      <c r="AB31" s="165"/>
      <c r="AC31" s="165"/>
      <c r="AD31" s="165"/>
      <c r="AE31" s="165"/>
      <c r="AF31" s="165"/>
      <c r="AG31" s="165" t="s">
        <v>191</v>
      </c>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row>
    <row r="32" spans="1:60" ht="12.75" customHeight="1" outlineLevel="2">
      <c r="A32" s="174"/>
      <c r="B32" s="175"/>
      <c r="C32" s="186" t="s">
        <v>568</v>
      </c>
      <c r="D32" s="187"/>
      <c r="E32" s="188">
        <v>32.5</v>
      </c>
      <c r="F32" s="164"/>
      <c r="G32" s="164"/>
      <c r="H32" s="164"/>
      <c r="I32" s="164"/>
      <c r="J32" s="164"/>
      <c r="K32" s="164"/>
      <c r="L32" s="164"/>
      <c r="M32" s="164"/>
      <c r="N32" s="176"/>
      <c r="O32" s="176"/>
      <c r="P32" s="176"/>
      <c r="Q32" s="176"/>
      <c r="R32" s="164"/>
      <c r="S32" s="164"/>
      <c r="T32" s="164"/>
      <c r="U32" s="164"/>
      <c r="V32" s="164"/>
      <c r="W32" s="164"/>
      <c r="X32" s="164"/>
      <c r="Y32" s="164"/>
      <c r="Z32" s="165"/>
      <c r="AA32" s="165"/>
      <c r="AB32" s="165"/>
      <c r="AC32" s="165"/>
      <c r="AD32" s="165"/>
      <c r="AE32" s="165"/>
      <c r="AF32" s="165"/>
      <c r="AG32" s="165" t="s">
        <v>195</v>
      </c>
      <c r="AH32" s="165">
        <v>5</v>
      </c>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row>
    <row r="33" spans="1:60" ht="12.75" customHeight="1" outlineLevel="1">
      <c r="A33" s="166">
        <v>9</v>
      </c>
      <c r="B33" s="167" t="s">
        <v>569</v>
      </c>
      <c r="C33" s="168" t="s">
        <v>570</v>
      </c>
      <c r="D33" s="169" t="s">
        <v>217</v>
      </c>
      <c r="E33" s="170">
        <v>75</v>
      </c>
      <c r="F33" s="171"/>
      <c r="G33" s="172">
        <f>ROUND(E33*F33,2)</f>
        <v>0</v>
      </c>
      <c r="H33" s="171">
        <v>3.78</v>
      </c>
      <c r="I33" s="172">
        <f>ROUND(E33*H33,2)</f>
        <v>283.5</v>
      </c>
      <c r="J33" s="171">
        <v>37.02</v>
      </c>
      <c r="K33" s="172">
        <f>ROUND(E33*J33,2)</f>
        <v>2776.5</v>
      </c>
      <c r="L33" s="172">
        <v>21</v>
      </c>
      <c r="M33" s="172">
        <f>G33*(1+L33/100)</f>
        <v>0</v>
      </c>
      <c r="N33" s="170">
        <v>0.00018</v>
      </c>
      <c r="O33" s="170">
        <f>ROUND(E33*N33,2)</f>
        <v>0.01</v>
      </c>
      <c r="P33" s="170">
        <v>0</v>
      </c>
      <c r="Q33" s="170">
        <f>ROUND(E33*P33,2)</f>
        <v>0</v>
      </c>
      <c r="R33" s="172" t="s">
        <v>227</v>
      </c>
      <c r="S33" s="172" t="s">
        <v>151</v>
      </c>
      <c r="T33" s="173" t="s">
        <v>151</v>
      </c>
      <c r="U33" s="164">
        <v>0.075</v>
      </c>
      <c r="V33" s="164">
        <f>ROUND(E33*U33,2)</f>
        <v>5.63</v>
      </c>
      <c r="W33" s="164"/>
      <c r="X33" s="164" t="s">
        <v>188</v>
      </c>
      <c r="Y33" s="164" t="s">
        <v>154</v>
      </c>
      <c r="Z33" s="165"/>
      <c r="AA33" s="165"/>
      <c r="AB33" s="165"/>
      <c r="AC33" s="165"/>
      <c r="AD33" s="165"/>
      <c r="AE33" s="165"/>
      <c r="AF33" s="165"/>
      <c r="AG33" s="165" t="s">
        <v>189</v>
      </c>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row>
    <row r="34" spans="1:60" ht="12.75" customHeight="1" outlineLevel="2">
      <c r="A34" s="174"/>
      <c r="B34" s="175"/>
      <c r="C34" s="247" t="s">
        <v>571</v>
      </c>
      <c r="D34" s="200"/>
      <c r="E34" s="200"/>
      <c r="F34" s="200"/>
      <c r="G34" s="200"/>
      <c r="H34" s="164"/>
      <c r="I34" s="164"/>
      <c r="J34" s="164"/>
      <c r="K34" s="164"/>
      <c r="L34" s="164"/>
      <c r="M34" s="164"/>
      <c r="N34" s="176"/>
      <c r="O34" s="176"/>
      <c r="P34" s="176"/>
      <c r="Q34" s="176"/>
      <c r="R34" s="164"/>
      <c r="S34" s="164"/>
      <c r="T34" s="164"/>
      <c r="U34" s="164"/>
      <c r="V34" s="164"/>
      <c r="W34" s="164"/>
      <c r="X34" s="164"/>
      <c r="Y34" s="164"/>
      <c r="Z34" s="165"/>
      <c r="AA34" s="165"/>
      <c r="AB34" s="165"/>
      <c r="AC34" s="165"/>
      <c r="AD34" s="165"/>
      <c r="AE34" s="165"/>
      <c r="AF34" s="165"/>
      <c r="AG34" s="165" t="s">
        <v>191</v>
      </c>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row>
    <row r="35" spans="1:60" ht="12.75" customHeight="1" outlineLevel="2">
      <c r="A35" s="174"/>
      <c r="B35" s="175"/>
      <c r="C35" s="186" t="s">
        <v>572</v>
      </c>
      <c r="D35" s="187"/>
      <c r="E35" s="188">
        <v>75</v>
      </c>
      <c r="F35" s="164"/>
      <c r="G35" s="164"/>
      <c r="H35" s="164"/>
      <c r="I35" s="164"/>
      <c r="J35" s="164"/>
      <c r="K35" s="164"/>
      <c r="L35" s="164"/>
      <c r="M35" s="164"/>
      <c r="N35" s="176"/>
      <c r="O35" s="176"/>
      <c r="P35" s="176"/>
      <c r="Q35" s="176"/>
      <c r="R35" s="164"/>
      <c r="S35" s="164"/>
      <c r="T35" s="164"/>
      <c r="U35" s="164"/>
      <c r="V35" s="164"/>
      <c r="W35" s="164"/>
      <c r="X35" s="164"/>
      <c r="Y35" s="164"/>
      <c r="Z35" s="165"/>
      <c r="AA35" s="165"/>
      <c r="AB35" s="165"/>
      <c r="AC35" s="165"/>
      <c r="AD35" s="165"/>
      <c r="AE35" s="165"/>
      <c r="AF35" s="165"/>
      <c r="AG35" s="165" t="s">
        <v>195</v>
      </c>
      <c r="AH35" s="165">
        <v>5</v>
      </c>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row>
    <row r="36" spans="1:60" ht="12.75" customHeight="1" outlineLevel="1">
      <c r="A36" s="166">
        <v>10</v>
      </c>
      <c r="B36" s="167" t="s">
        <v>317</v>
      </c>
      <c r="C36" s="168" t="s">
        <v>318</v>
      </c>
      <c r="D36" s="169" t="s">
        <v>217</v>
      </c>
      <c r="E36" s="170">
        <v>82.5</v>
      </c>
      <c r="F36" s="171"/>
      <c r="G36" s="172">
        <f>ROUND(E36*F36,2)</f>
        <v>0</v>
      </c>
      <c r="H36" s="171">
        <v>28</v>
      </c>
      <c r="I36" s="172">
        <f>ROUND(E36*H36,2)</f>
        <v>2310</v>
      </c>
      <c r="J36" s="171">
        <v>0</v>
      </c>
      <c r="K36" s="172">
        <f>ROUND(E36*J36,2)</f>
        <v>0</v>
      </c>
      <c r="L36" s="172">
        <v>21</v>
      </c>
      <c r="M36" s="172">
        <f>G36*(1+L36/100)</f>
        <v>0</v>
      </c>
      <c r="N36" s="170">
        <v>0.0003</v>
      </c>
      <c r="O36" s="170">
        <f>ROUND(E36*N36,2)</f>
        <v>0.02</v>
      </c>
      <c r="P36" s="170">
        <v>0</v>
      </c>
      <c r="Q36" s="170">
        <f>ROUND(E36*P36,2)</f>
        <v>0</v>
      </c>
      <c r="R36" s="172" t="s">
        <v>313</v>
      </c>
      <c r="S36" s="172" t="s">
        <v>151</v>
      </c>
      <c r="T36" s="173" t="s">
        <v>151</v>
      </c>
      <c r="U36" s="164">
        <v>0</v>
      </c>
      <c r="V36" s="164">
        <f>ROUND(E36*U36,2)</f>
        <v>0</v>
      </c>
      <c r="W36" s="164"/>
      <c r="X36" s="164" t="s">
        <v>314</v>
      </c>
      <c r="Y36" s="164" t="s">
        <v>154</v>
      </c>
      <c r="Z36" s="165"/>
      <c r="AA36" s="165"/>
      <c r="AB36" s="165"/>
      <c r="AC36" s="165"/>
      <c r="AD36" s="165"/>
      <c r="AE36" s="165"/>
      <c r="AF36" s="165"/>
      <c r="AG36" s="165" t="s">
        <v>315</v>
      </c>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row>
    <row r="37" spans="1:60" ht="12.75" customHeight="1" outlineLevel="2">
      <c r="A37" s="174"/>
      <c r="B37" s="175"/>
      <c r="C37" s="186" t="s">
        <v>573</v>
      </c>
      <c r="D37" s="187"/>
      <c r="E37" s="188">
        <v>82.5</v>
      </c>
      <c r="F37" s="164"/>
      <c r="G37" s="164"/>
      <c r="H37" s="164"/>
      <c r="I37" s="164"/>
      <c r="J37" s="164"/>
      <c r="K37" s="164"/>
      <c r="L37" s="164"/>
      <c r="M37" s="164"/>
      <c r="N37" s="176"/>
      <c r="O37" s="176"/>
      <c r="P37" s="176"/>
      <c r="Q37" s="176"/>
      <c r="R37" s="164"/>
      <c r="S37" s="164"/>
      <c r="T37" s="164"/>
      <c r="U37" s="164"/>
      <c r="V37" s="164"/>
      <c r="W37" s="164"/>
      <c r="X37" s="164"/>
      <c r="Y37" s="164"/>
      <c r="Z37" s="165"/>
      <c r="AA37" s="165"/>
      <c r="AB37" s="165"/>
      <c r="AC37" s="165"/>
      <c r="AD37" s="165"/>
      <c r="AE37" s="165"/>
      <c r="AF37" s="165"/>
      <c r="AG37" s="165" t="s">
        <v>195</v>
      </c>
      <c r="AH37" s="165">
        <v>5</v>
      </c>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row>
    <row r="38" spans="1:33" ht="12.75" customHeight="1">
      <c r="A38" s="148" t="s">
        <v>146</v>
      </c>
      <c r="B38" s="149" t="s">
        <v>92</v>
      </c>
      <c r="C38" s="150" t="s">
        <v>93</v>
      </c>
      <c r="D38" s="151"/>
      <c r="E38" s="152"/>
      <c r="F38" s="153"/>
      <c r="G38" s="153">
        <f>SUMIF(AG39:AG41,"&lt;&gt;NOR",G39:G41)</f>
        <v>0</v>
      </c>
      <c r="H38" s="153"/>
      <c r="I38" s="153">
        <f>SUM(I39:I41)</f>
        <v>3753.55</v>
      </c>
      <c r="J38" s="153"/>
      <c r="K38" s="153">
        <f>SUM(K39:K41)</f>
        <v>3935.51</v>
      </c>
      <c r="L38" s="153"/>
      <c r="M38" s="153">
        <f>SUM(M39:M41)</f>
        <v>0</v>
      </c>
      <c r="N38" s="152"/>
      <c r="O38" s="152">
        <f>SUM(O39:O41)</f>
        <v>9.87</v>
      </c>
      <c r="P38" s="152"/>
      <c r="Q38" s="152">
        <f>SUM(Q39:Q41)</f>
        <v>0</v>
      </c>
      <c r="R38" s="153"/>
      <c r="S38" s="153"/>
      <c r="T38" s="154"/>
      <c r="U38" s="155"/>
      <c r="V38" s="155">
        <f>SUM(V39:V41)</f>
        <v>8.85</v>
      </c>
      <c r="W38" s="155"/>
      <c r="X38" s="155"/>
      <c r="Y38" s="155"/>
      <c r="AG38" s="111" t="s">
        <v>147</v>
      </c>
    </row>
    <row r="39" spans="1:60" ht="12.75" customHeight="1" outlineLevel="1">
      <c r="A39" s="166">
        <v>11</v>
      </c>
      <c r="B39" s="167" t="s">
        <v>574</v>
      </c>
      <c r="C39" s="168" t="s">
        <v>575</v>
      </c>
      <c r="D39" s="169" t="s">
        <v>186</v>
      </c>
      <c r="E39" s="170">
        <v>5.22</v>
      </c>
      <c r="F39" s="171"/>
      <c r="G39" s="172">
        <f>ROUND(E39*F39,2)</f>
        <v>0</v>
      </c>
      <c r="H39" s="171">
        <v>719.07</v>
      </c>
      <c r="I39" s="172">
        <f>ROUND(E39*H39,2)</f>
        <v>3753.55</v>
      </c>
      <c r="J39" s="171">
        <v>753.93</v>
      </c>
      <c r="K39" s="172">
        <f>ROUND(E39*J39,2)</f>
        <v>3935.51</v>
      </c>
      <c r="L39" s="172">
        <v>21</v>
      </c>
      <c r="M39" s="172">
        <f>G39*(1+L39/100)</f>
        <v>0</v>
      </c>
      <c r="N39" s="170">
        <v>1.89077</v>
      </c>
      <c r="O39" s="170">
        <f>ROUND(E39*N39,2)</f>
        <v>9.87</v>
      </c>
      <c r="P39" s="170">
        <v>0</v>
      </c>
      <c r="Q39" s="170">
        <f>ROUND(E39*P39,2)</f>
        <v>0</v>
      </c>
      <c r="R39" s="172" t="s">
        <v>576</v>
      </c>
      <c r="S39" s="172" t="s">
        <v>151</v>
      </c>
      <c r="T39" s="173" t="s">
        <v>151</v>
      </c>
      <c r="U39" s="164">
        <v>1.695</v>
      </c>
      <c r="V39" s="164">
        <f>ROUND(E39*U39,2)</f>
        <v>8.85</v>
      </c>
      <c r="W39" s="164"/>
      <c r="X39" s="164" t="s">
        <v>188</v>
      </c>
      <c r="Y39" s="164" t="s">
        <v>154</v>
      </c>
      <c r="Z39" s="165"/>
      <c r="AA39" s="165"/>
      <c r="AB39" s="165"/>
      <c r="AC39" s="165"/>
      <c r="AD39" s="165"/>
      <c r="AE39" s="165"/>
      <c r="AF39" s="165"/>
      <c r="AG39" s="165" t="s">
        <v>189</v>
      </c>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row>
    <row r="40" spans="1:60" ht="12.75" customHeight="1" outlineLevel="2">
      <c r="A40" s="174"/>
      <c r="B40" s="175"/>
      <c r="C40" s="247" t="s">
        <v>577</v>
      </c>
      <c r="D40" s="200"/>
      <c r="E40" s="200"/>
      <c r="F40" s="200"/>
      <c r="G40" s="200"/>
      <c r="H40" s="164"/>
      <c r="I40" s="164"/>
      <c r="J40" s="164"/>
      <c r="K40" s="164"/>
      <c r="L40" s="164"/>
      <c r="M40" s="164"/>
      <c r="N40" s="176"/>
      <c r="O40" s="176"/>
      <c r="P40" s="176"/>
      <c r="Q40" s="176"/>
      <c r="R40" s="164"/>
      <c r="S40" s="164"/>
      <c r="T40" s="164"/>
      <c r="U40" s="164"/>
      <c r="V40" s="164"/>
      <c r="W40" s="164"/>
      <c r="X40" s="164"/>
      <c r="Y40" s="164"/>
      <c r="Z40" s="165"/>
      <c r="AA40" s="165"/>
      <c r="AB40" s="165"/>
      <c r="AC40" s="165"/>
      <c r="AD40" s="165"/>
      <c r="AE40" s="165"/>
      <c r="AF40" s="165"/>
      <c r="AG40" s="165" t="s">
        <v>191</v>
      </c>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row>
    <row r="41" spans="1:60" ht="12.75" customHeight="1" outlineLevel="2">
      <c r="A41" s="174"/>
      <c r="B41" s="175"/>
      <c r="C41" s="186" t="s">
        <v>578</v>
      </c>
      <c r="D41" s="187"/>
      <c r="E41" s="188">
        <v>5.22</v>
      </c>
      <c r="F41" s="164"/>
      <c r="G41" s="164"/>
      <c r="H41" s="164"/>
      <c r="I41" s="164"/>
      <c r="J41" s="164"/>
      <c r="K41" s="164"/>
      <c r="L41" s="164"/>
      <c r="M41" s="164"/>
      <c r="N41" s="176"/>
      <c r="O41" s="176"/>
      <c r="P41" s="176"/>
      <c r="Q41" s="176"/>
      <c r="R41" s="164"/>
      <c r="S41" s="164"/>
      <c r="T41" s="164"/>
      <c r="U41" s="164"/>
      <c r="V41" s="164"/>
      <c r="W41" s="164"/>
      <c r="X41" s="164"/>
      <c r="Y41" s="164"/>
      <c r="Z41" s="165"/>
      <c r="AA41" s="165"/>
      <c r="AB41" s="165"/>
      <c r="AC41" s="165"/>
      <c r="AD41" s="165"/>
      <c r="AE41" s="165"/>
      <c r="AF41" s="165"/>
      <c r="AG41" s="165" t="s">
        <v>195</v>
      </c>
      <c r="AH41" s="165">
        <v>0</v>
      </c>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row>
    <row r="42" spans="1:33" ht="12.75" customHeight="1">
      <c r="A42" s="148" t="s">
        <v>146</v>
      </c>
      <c r="B42" s="149" t="s">
        <v>96</v>
      </c>
      <c r="C42" s="150" t="s">
        <v>97</v>
      </c>
      <c r="D42" s="151"/>
      <c r="E42" s="152"/>
      <c r="F42" s="153"/>
      <c r="G42" s="153">
        <f>SUMIF(AG43:AG57,"&lt;&gt;NOR",G43:G57)</f>
        <v>0</v>
      </c>
      <c r="H42" s="153"/>
      <c r="I42" s="153">
        <f>SUM(I43:I57)</f>
        <v>41891.92</v>
      </c>
      <c r="J42" s="153"/>
      <c r="K42" s="153">
        <f>SUM(K43:K57)</f>
        <v>6514.28</v>
      </c>
      <c r="L42" s="153"/>
      <c r="M42" s="153">
        <f>SUM(M43:M57)</f>
        <v>0</v>
      </c>
      <c r="N42" s="152"/>
      <c r="O42" s="152">
        <f>SUM(O43:O57)</f>
        <v>3.25</v>
      </c>
      <c r="P42" s="152"/>
      <c r="Q42" s="152">
        <f>SUM(Q43:Q57)</f>
        <v>0</v>
      </c>
      <c r="R42" s="153"/>
      <c r="S42" s="153"/>
      <c r="T42" s="154"/>
      <c r="U42" s="155"/>
      <c r="V42" s="155">
        <f>SUM(V43:V57)</f>
        <v>12.83</v>
      </c>
      <c r="W42" s="155"/>
      <c r="X42" s="155"/>
      <c r="Y42" s="155"/>
      <c r="AG42" s="111" t="s">
        <v>147</v>
      </c>
    </row>
    <row r="43" spans="1:60" ht="12.75" customHeight="1" outlineLevel="1">
      <c r="A43" s="166">
        <v>12</v>
      </c>
      <c r="B43" s="167" t="s">
        <v>579</v>
      </c>
      <c r="C43" s="168" t="s">
        <v>580</v>
      </c>
      <c r="D43" s="169" t="s">
        <v>266</v>
      </c>
      <c r="E43" s="170">
        <v>50</v>
      </c>
      <c r="F43" s="171"/>
      <c r="G43" s="172">
        <f>ROUND(E43*F43,2)</f>
        <v>0</v>
      </c>
      <c r="H43" s="171">
        <v>0</v>
      </c>
      <c r="I43" s="172">
        <f>ROUND(E43*H43,2)</f>
        <v>0</v>
      </c>
      <c r="J43" s="171">
        <v>20.8</v>
      </c>
      <c r="K43" s="172">
        <f>ROUND(E43*J43,2)</f>
        <v>1040</v>
      </c>
      <c r="L43" s="172">
        <v>21</v>
      </c>
      <c r="M43" s="172">
        <f>G43*(1+L43/100)</f>
        <v>0</v>
      </c>
      <c r="N43" s="170">
        <v>0</v>
      </c>
      <c r="O43" s="170">
        <f>ROUND(E43*N43,2)</f>
        <v>0</v>
      </c>
      <c r="P43" s="170">
        <v>0</v>
      </c>
      <c r="Q43" s="170">
        <f>ROUND(E43*P43,2)</f>
        <v>0</v>
      </c>
      <c r="R43" s="172" t="s">
        <v>576</v>
      </c>
      <c r="S43" s="172" t="s">
        <v>151</v>
      </c>
      <c r="T43" s="173" t="s">
        <v>151</v>
      </c>
      <c r="U43" s="164">
        <v>0.0457</v>
      </c>
      <c r="V43" s="164">
        <f>ROUND(E43*U43,2)</f>
        <v>2.29</v>
      </c>
      <c r="W43" s="164"/>
      <c r="X43" s="164" t="s">
        <v>188</v>
      </c>
      <c r="Y43" s="164" t="s">
        <v>154</v>
      </c>
      <c r="Z43" s="165"/>
      <c r="AA43" s="165"/>
      <c r="AB43" s="165"/>
      <c r="AC43" s="165"/>
      <c r="AD43" s="165"/>
      <c r="AE43" s="165"/>
      <c r="AF43" s="165"/>
      <c r="AG43" s="165" t="s">
        <v>189</v>
      </c>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row>
    <row r="44" spans="1:60" ht="12.75" customHeight="1" outlineLevel="2">
      <c r="A44" s="174"/>
      <c r="B44" s="175"/>
      <c r="C44" s="186" t="s">
        <v>581</v>
      </c>
      <c r="D44" s="187"/>
      <c r="E44" s="188">
        <v>50</v>
      </c>
      <c r="F44" s="164"/>
      <c r="G44" s="164"/>
      <c r="H44" s="164"/>
      <c r="I44" s="164"/>
      <c r="J44" s="164"/>
      <c r="K44" s="164"/>
      <c r="L44" s="164"/>
      <c r="M44" s="164"/>
      <c r="N44" s="176"/>
      <c r="O44" s="176"/>
      <c r="P44" s="176"/>
      <c r="Q44" s="176"/>
      <c r="R44" s="164"/>
      <c r="S44" s="164"/>
      <c r="T44" s="164"/>
      <c r="U44" s="164"/>
      <c r="V44" s="164"/>
      <c r="W44" s="164"/>
      <c r="X44" s="164"/>
      <c r="Y44" s="164"/>
      <c r="Z44" s="165"/>
      <c r="AA44" s="165"/>
      <c r="AB44" s="165"/>
      <c r="AC44" s="165"/>
      <c r="AD44" s="165"/>
      <c r="AE44" s="165"/>
      <c r="AF44" s="165"/>
      <c r="AG44" s="165" t="s">
        <v>195</v>
      </c>
      <c r="AH44" s="165">
        <v>0</v>
      </c>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row>
    <row r="45" spans="1:60" ht="12.75" customHeight="1" outlineLevel="1">
      <c r="A45" s="166">
        <v>13</v>
      </c>
      <c r="B45" s="167" t="s">
        <v>582</v>
      </c>
      <c r="C45" s="168" t="s">
        <v>583</v>
      </c>
      <c r="D45" s="169" t="s">
        <v>266</v>
      </c>
      <c r="E45" s="170">
        <v>58</v>
      </c>
      <c r="F45" s="171"/>
      <c r="G45" s="172">
        <f>ROUND(E45*F45,2)</f>
        <v>0</v>
      </c>
      <c r="H45" s="171">
        <v>390.21</v>
      </c>
      <c r="I45" s="172">
        <f>ROUND(E45*H45,2)</f>
        <v>22632.18</v>
      </c>
      <c r="J45" s="171">
        <v>35.79</v>
      </c>
      <c r="K45" s="172">
        <f>ROUND(E45*J45,2)</f>
        <v>2075.82</v>
      </c>
      <c r="L45" s="172">
        <v>21</v>
      </c>
      <c r="M45" s="172">
        <f>G45*(1+L45/100)</f>
        <v>0</v>
      </c>
      <c r="N45" s="170">
        <v>0.00264</v>
      </c>
      <c r="O45" s="170">
        <f>ROUND(E45*N45,2)</f>
        <v>0.15</v>
      </c>
      <c r="P45" s="170">
        <v>0</v>
      </c>
      <c r="Q45" s="170">
        <f>ROUND(E45*P45,2)</f>
        <v>0</v>
      </c>
      <c r="R45" s="172" t="s">
        <v>576</v>
      </c>
      <c r="S45" s="172" t="s">
        <v>151</v>
      </c>
      <c r="T45" s="173" t="s">
        <v>151</v>
      </c>
      <c r="U45" s="164">
        <v>0.066</v>
      </c>
      <c r="V45" s="164">
        <f>ROUND(E45*U45,2)</f>
        <v>3.83</v>
      </c>
      <c r="W45" s="164"/>
      <c r="X45" s="164" t="s">
        <v>188</v>
      </c>
      <c r="Y45" s="164" t="s">
        <v>154</v>
      </c>
      <c r="Z45" s="165"/>
      <c r="AA45" s="165"/>
      <c r="AB45" s="165"/>
      <c r="AC45" s="165"/>
      <c r="AD45" s="165"/>
      <c r="AE45" s="165"/>
      <c r="AF45" s="165"/>
      <c r="AG45" s="165" t="s">
        <v>189</v>
      </c>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row>
    <row r="46" spans="1:60" ht="12.75" customHeight="1" outlineLevel="2">
      <c r="A46" s="174"/>
      <c r="B46" s="175"/>
      <c r="C46" s="247" t="s">
        <v>584</v>
      </c>
      <c r="D46" s="200"/>
      <c r="E46" s="200"/>
      <c r="F46" s="200"/>
      <c r="G46" s="200"/>
      <c r="H46" s="164"/>
      <c r="I46" s="164"/>
      <c r="J46" s="164"/>
      <c r="K46" s="164"/>
      <c r="L46" s="164"/>
      <c r="M46" s="164"/>
      <c r="N46" s="176"/>
      <c r="O46" s="176"/>
      <c r="P46" s="176"/>
      <c r="Q46" s="176"/>
      <c r="R46" s="164"/>
      <c r="S46" s="164"/>
      <c r="T46" s="164"/>
      <c r="U46" s="164"/>
      <c r="V46" s="164"/>
      <c r="W46" s="164"/>
      <c r="X46" s="164"/>
      <c r="Y46" s="164"/>
      <c r="Z46" s="165"/>
      <c r="AA46" s="165"/>
      <c r="AB46" s="165"/>
      <c r="AC46" s="165"/>
      <c r="AD46" s="165"/>
      <c r="AE46" s="165"/>
      <c r="AF46" s="165"/>
      <c r="AG46" s="165" t="s">
        <v>191</v>
      </c>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row>
    <row r="47" spans="1:60" ht="12.75" customHeight="1" outlineLevel="2">
      <c r="A47" s="174"/>
      <c r="B47" s="175"/>
      <c r="C47" s="186" t="s">
        <v>585</v>
      </c>
      <c r="D47" s="187"/>
      <c r="E47" s="188">
        <v>58</v>
      </c>
      <c r="F47" s="164"/>
      <c r="G47" s="164"/>
      <c r="H47" s="164"/>
      <c r="I47" s="164"/>
      <c r="J47" s="164"/>
      <c r="K47" s="164"/>
      <c r="L47" s="164"/>
      <c r="M47" s="164"/>
      <c r="N47" s="176"/>
      <c r="O47" s="176"/>
      <c r="P47" s="176"/>
      <c r="Q47" s="176"/>
      <c r="R47" s="164"/>
      <c r="S47" s="164"/>
      <c r="T47" s="164"/>
      <c r="U47" s="164"/>
      <c r="V47" s="164"/>
      <c r="W47" s="164"/>
      <c r="X47" s="164"/>
      <c r="Y47" s="164"/>
      <c r="Z47" s="165"/>
      <c r="AA47" s="165"/>
      <c r="AB47" s="165"/>
      <c r="AC47" s="165"/>
      <c r="AD47" s="165"/>
      <c r="AE47" s="165"/>
      <c r="AF47" s="165"/>
      <c r="AG47" s="165" t="s">
        <v>195</v>
      </c>
      <c r="AH47" s="165">
        <v>0</v>
      </c>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row>
    <row r="48" spans="1:60" ht="12.75" customHeight="1" outlineLevel="1">
      <c r="A48" s="166">
        <v>14</v>
      </c>
      <c r="B48" s="167" t="s">
        <v>586</v>
      </c>
      <c r="C48" s="168" t="s">
        <v>587</v>
      </c>
      <c r="D48" s="169" t="s">
        <v>322</v>
      </c>
      <c r="E48" s="170">
        <v>3</v>
      </c>
      <c r="F48" s="171"/>
      <c r="G48" s="172">
        <f>ROUND(E48*F48,2)</f>
        <v>0</v>
      </c>
      <c r="H48" s="171">
        <v>1.19</v>
      </c>
      <c r="I48" s="172">
        <f>ROUND(E48*H48,2)</f>
        <v>3.57</v>
      </c>
      <c r="J48" s="171">
        <v>179.81</v>
      </c>
      <c r="K48" s="172">
        <f>ROUND(E48*J48,2)</f>
        <v>539.43</v>
      </c>
      <c r="L48" s="172">
        <v>21</v>
      </c>
      <c r="M48" s="172">
        <f>G48*(1+L48/100)</f>
        <v>0</v>
      </c>
      <c r="N48" s="170">
        <v>3E-05</v>
      </c>
      <c r="O48" s="170">
        <f>ROUND(E48*N48,2)</f>
        <v>0</v>
      </c>
      <c r="P48" s="170">
        <v>0</v>
      </c>
      <c r="Q48" s="170">
        <f>ROUND(E48*P48,2)</f>
        <v>0</v>
      </c>
      <c r="R48" s="172" t="s">
        <v>576</v>
      </c>
      <c r="S48" s="172" t="s">
        <v>151</v>
      </c>
      <c r="T48" s="173" t="s">
        <v>151</v>
      </c>
      <c r="U48" s="164">
        <v>0.33</v>
      </c>
      <c r="V48" s="164">
        <f>ROUND(E48*U48,2)</f>
        <v>0.99</v>
      </c>
      <c r="W48" s="164"/>
      <c r="X48" s="164" t="s">
        <v>188</v>
      </c>
      <c r="Y48" s="164" t="s">
        <v>154</v>
      </c>
      <c r="Z48" s="165"/>
      <c r="AA48" s="165"/>
      <c r="AB48" s="165"/>
      <c r="AC48" s="165"/>
      <c r="AD48" s="165"/>
      <c r="AE48" s="165"/>
      <c r="AF48" s="165"/>
      <c r="AG48" s="165" t="s">
        <v>189</v>
      </c>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row>
    <row r="49" spans="1:60" ht="12.75" customHeight="1" outlineLevel="2">
      <c r="A49" s="174"/>
      <c r="B49" s="175"/>
      <c r="C49" s="247" t="s">
        <v>577</v>
      </c>
      <c r="D49" s="200"/>
      <c r="E49" s="200"/>
      <c r="F49" s="200"/>
      <c r="G49" s="200"/>
      <c r="H49" s="164"/>
      <c r="I49" s="164"/>
      <c r="J49" s="164"/>
      <c r="K49" s="164"/>
      <c r="L49" s="164"/>
      <c r="M49" s="164"/>
      <c r="N49" s="176"/>
      <c r="O49" s="176"/>
      <c r="P49" s="176"/>
      <c r="Q49" s="176"/>
      <c r="R49" s="164"/>
      <c r="S49" s="164"/>
      <c r="T49" s="164"/>
      <c r="U49" s="164"/>
      <c r="V49" s="164"/>
      <c r="W49" s="164"/>
      <c r="X49" s="164"/>
      <c r="Y49" s="164"/>
      <c r="Z49" s="165"/>
      <c r="AA49" s="165"/>
      <c r="AB49" s="165"/>
      <c r="AC49" s="165"/>
      <c r="AD49" s="165"/>
      <c r="AE49" s="165"/>
      <c r="AF49" s="165"/>
      <c r="AG49" s="165" t="s">
        <v>191</v>
      </c>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row>
    <row r="50" spans="1:60" ht="12.75" customHeight="1" outlineLevel="1">
      <c r="A50" s="166">
        <v>15</v>
      </c>
      <c r="B50" s="167" t="s">
        <v>588</v>
      </c>
      <c r="C50" s="168" t="s">
        <v>589</v>
      </c>
      <c r="D50" s="169" t="s">
        <v>322</v>
      </c>
      <c r="E50" s="170">
        <v>4</v>
      </c>
      <c r="F50" s="171"/>
      <c r="G50" s="172">
        <f>ROUND(E50*F50,2)</f>
        <v>0</v>
      </c>
      <c r="H50" s="171">
        <v>0.49</v>
      </c>
      <c r="I50" s="172">
        <f>ROUND(E50*H50,2)</f>
        <v>1.96</v>
      </c>
      <c r="J50" s="171">
        <v>95.81</v>
      </c>
      <c r="K50" s="172">
        <f>ROUND(E50*J50,2)</f>
        <v>383.24</v>
      </c>
      <c r="L50" s="172">
        <v>21</v>
      </c>
      <c r="M50" s="172">
        <f>G50*(1+L50/100)</f>
        <v>0</v>
      </c>
      <c r="N50" s="170">
        <v>1E-05</v>
      </c>
      <c r="O50" s="170">
        <f>ROUND(E50*N50,2)</f>
        <v>0</v>
      </c>
      <c r="P50" s="170">
        <v>0</v>
      </c>
      <c r="Q50" s="170">
        <f>ROUND(E50*P50,2)</f>
        <v>0</v>
      </c>
      <c r="R50" s="172" t="s">
        <v>576</v>
      </c>
      <c r="S50" s="172" t="s">
        <v>151</v>
      </c>
      <c r="T50" s="173" t="s">
        <v>151</v>
      </c>
      <c r="U50" s="164">
        <v>0.176</v>
      </c>
      <c r="V50" s="164">
        <f>ROUND(E50*U50,2)</f>
        <v>0.7</v>
      </c>
      <c r="W50" s="164"/>
      <c r="X50" s="164" t="s">
        <v>188</v>
      </c>
      <c r="Y50" s="164" t="s">
        <v>154</v>
      </c>
      <c r="Z50" s="165"/>
      <c r="AA50" s="165"/>
      <c r="AB50" s="165"/>
      <c r="AC50" s="165"/>
      <c r="AD50" s="165"/>
      <c r="AE50" s="165"/>
      <c r="AF50" s="165"/>
      <c r="AG50" s="165" t="s">
        <v>189</v>
      </c>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row>
    <row r="51" spans="1:60" ht="12.75" customHeight="1" outlineLevel="2">
      <c r="A51" s="174"/>
      <c r="B51" s="175"/>
      <c r="C51" s="247" t="s">
        <v>577</v>
      </c>
      <c r="D51" s="200"/>
      <c r="E51" s="200"/>
      <c r="F51" s="200"/>
      <c r="G51" s="200"/>
      <c r="H51" s="164"/>
      <c r="I51" s="164"/>
      <c r="J51" s="164"/>
      <c r="K51" s="164"/>
      <c r="L51" s="164"/>
      <c r="M51" s="164"/>
      <c r="N51" s="176"/>
      <c r="O51" s="176"/>
      <c r="P51" s="176"/>
      <c r="Q51" s="176"/>
      <c r="R51" s="164"/>
      <c r="S51" s="164"/>
      <c r="T51" s="164"/>
      <c r="U51" s="164"/>
      <c r="V51" s="164"/>
      <c r="W51" s="164"/>
      <c r="X51" s="164"/>
      <c r="Y51" s="164"/>
      <c r="Z51" s="165"/>
      <c r="AA51" s="165"/>
      <c r="AB51" s="165"/>
      <c r="AC51" s="165"/>
      <c r="AD51" s="165"/>
      <c r="AE51" s="165"/>
      <c r="AF51" s="165"/>
      <c r="AG51" s="165" t="s">
        <v>191</v>
      </c>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row>
    <row r="52" spans="1:60" ht="12.75" customHeight="1" outlineLevel="1">
      <c r="A52" s="166">
        <v>16</v>
      </c>
      <c r="B52" s="167" t="s">
        <v>590</v>
      </c>
      <c r="C52" s="168" t="s">
        <v>591</v>
      </c>
      <c r="D52" s="169" t="s">
        <v>322</v>
      </c>
      <c r="E52" s="170">
        <v>1</v>
      </c>
      <c r="F52" s="171"/>
      <c r="G52" s="172">
        <f>ROUND(E52*F52,2)</f>
        <v>0</v>
      </c>
      <c r="H52" s="171">
        <v>8104.21</v>
      </c>
      <c r="I52" s="172">
        <f>ROUND(E52*H52,2)</f>
        <v>8104.21</v>
      </c>
      <c r="J52" s="171">
        <v>2475.79</v>
      </c>
      <c r="K52" s="172">
        <f>ROUND(E52*J52,2)</f>
        <v>2475.79</v>
      </c>
      <c r="L52" s="172">
        <v>21</v>
      </c>
      <c r="M52" s="172">
        <f>G52*(1+L52/100)</f>
        <v>0</v>
      </c>
      <c r="N52" s="170">
        <v>3.05967</v>
      </c>
      <c r="O52" s="170">
        <f>ROUND(E52*N52,2)</f>
        <v>3.06</v>
      </c>
      <c r="P52" s="170">
        <v>0</v>
      </c>
      <c r="Q52" s="170">
        <f>ROUND(E52*P52,2)</f>
        <v>0</v>
      </c>
      <c r="R52" s="172" t="s">
        <v>576</v>
      </c>
      <c r="S52" s="172" t="s">
        <v>151</v>
      </c>
      <c r="T52" s="173" t="s">
        <v>151</v>
      </c>
      <c r="U52" s="164">
        <v>5.024</v>
      </c>
      <c r="V52" s="164">
        <f>ROUND(E52*U52,2)</f>
        <v>5.02</v>
      </c>
      <c r="W52" s="164"/>
      <c r="X52" s="164" t="s">
        <v>188</v>
      </c>
      <c r="Y52" s="164" t="s">
        <v>154</v>
      </c>
      <c r="Z52" s="165"/>
      <c r="AA52" s="165"/>
      <c r="AB52" s="165"/>
      <c r="AC52" s="165"/>
      <c r="AD52" s="165"/>
      <c r="AE52" s="165"/>
      <c r="AF52" s="165"/>
      <c r="AG52" s="165" t="s">
        <v>189</v>
      </c>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row>
    <row r="53" spans="1:60" ht="12.75" customHeight="1" outlineLevel="2">
      <c r="A53" s="174"/>
      <c r="B53" s="175"/>
      <c r="C53" s="247" t="s">
        <v>592</v>
      </c>
      <c r="D53" s="200"/>
      <c r="E53" s="200"/>
      <c r="F53" s="200"/>
      <c r="G53" s="200"/>
      <c r="H53" s="164"/>
      <c r="I53" s="164"/>
      <c r="J53" s="164"/>
      <c r="K53" s="164"/>
      <c r="L53" s="164"/>
      <c r="M53" s="164"/>
      <c r="N53" s="176"/>
      <c r="O53" s="176"/>
      <c r="P53" s="176"/>
      <c r="Q53" s="176"/>
      <c r="R53" s="164"/>
      <c r="S53" s="164"/>
      <c r="T53" s="164"/>
      <c r="U53" s="164"/>
      <c r="V53" s="164"/>
      <c r="W53" s="164"/>
      <c r="X53" s="164"/>
      <c r="Y53" s="164"/>
      <c r="Z53" s="165"/>
      <c r="AA53" s="165"/>
      <c r="AB53" s="165"/>
      <c r="AC53" s="165"/>
      <c r="AD53" s="165"/>
      <c r="AE53" s="165"/>
      <c r="AF53" s="165"/>
      <c r="AG53" s="165" t="s">
        <v>191</v>
      </c>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row>
    <row r="54" spans="1:60" ht="12.75" customHeight="1" outlineLevel="1">
      <c r="A54" s="166">
        <v>17</v>
      </c>
      <c r="B54" s="167" t="s">
        <v>593</v>
      </c>
      <c r="C54" s="168" t="s">
        <v>594</v>
      </c>
      <c r="D54" s="169" t="s">
        <v>266</v>
      </c>
      <c r="E54" s="170">
        <v>50</v>
      </c>
      <c r="F54" s="171"/>
      <c r="G54" s="172">
        <f>ROUND(E54*F54,2)</f>
        <v>0</v>
      </c>
      <c r="H54" s="171">
        <v>177</v>
      </c>
      <c r="I54" s="172">
        <f>ROUND(E54*H54,2)</f>
        <v>8850</v>
      </c>
      <c r="J54" s="171">
        <v>0</v>
      </c>
      <c r="K54" s="172">
        <f>ROUND(E54*J54,2)</f>
        <v>0</v>
      </c>
      <c r="L54" s="172">
        <v>21</v>
      </c>
      <c r="M54" s="172">
        <f>G54*(1+L54/100)</f>
        <v>0</v>
      </c>
      <c r="N54" s="170">
        <v>0.0008</v>
      </c>
      <c r="O54" s="170">
        <f>ROUND(E54*N54,2)</f>
        <v>0.04</v>
      </c>
      <c r="P54" s="170">
        <v>0</v>
      </c>
      <c r="Q54" s="170">
        <f>ROUND(E54*P54,2)</f>
        <v>0</v>
      </c>
      <c r="R54" s="172" t="s">
        <v>313</v>
      </c>
      <c r="S54" s="172" t="s">
        <v>151</v>
      </c>
      <c r="T54" s="173" t="s">
        <v>151</v>
      </c>
      <c r="U54" s="164">
        <v>0</v>
      </c>
      <c r="V54" s="164">
        <f>ROUND(E54*U54,2)</f>
        <v>0</v>
      </c>
      <c r="W54" s="164"/>
      <c r="X54" s="164" t="s">
        <v>314</v>
      </c>
      <c r="Y54" s="164" t="s">
        <v>154</v>
      </c>
      <c r="Z54" s="165"/>
      <c r="AA54" s="165"/>
      <c r="AB54" s="165"/>
      <c r="AC54" s="165"/>
      <c r="AD54" s="165"/>
      <c r="AE54" s="165"/>
      <c r="AF54" s="165"/>
      <c r="AG54" s="165" t="s">
        <v>315</v>
      </c>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row>
    <row r="55" spans="1:60" ht="12.75" customHeight="1" outlineLevel="2">
      <c r="A55" s="174"/>
      <c r="B55" s="175"/>
      <c r="C55" s="186" t="s">
        <v>595</v>
      </c>
      <c r="D55" s="187"/>
      <c r="E55" s="188">
        <v>50</v>
      </c>
      <c r="F55" s="164"/>
      <c r="G55" s="164"/>
      <c r="H55" s="164"/>
      <c r="I55" s="164"/>
      <c r="J55" s="164"/>
      <c r="K55" s="164"/>
      <c r="L55" s="164"/>
      <c r="M55" s="164"/>
      <c r="N55" s="176"/>
      <c r="O55" s="176"/>
      <c r="P55" s="176"/>
      <c r="Q55" s="176"/>
      <c r="R55" s="164"/>
      <c r="S55" s="164"/>
      <c r="T55" s="164"/>
      <c r="U55" s="164"/>
      <c r="V55" s="164"/>
      <c r="W55" s="164"/>
      <c r="X55" s="164"/>
      <c r="Y55" s="164"/>
      <c r="Z55" s="165"/>
      <c r="AA55" s="165"/>
      <c r="AB55" s="165"/>
      <c r="AC55" s="165"/>
      <c r="AD55" s="165"/>
      <c r="AE55" s="165"/>
      <c r="AF55" s="165"/>
      <c r="AG55" s="165" t="s">
        <v>195</v>
      </c>
      <c r="AH55" s="165">
        <v>5</v>
      </c>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row>
    <row r="56" spans="1:60" ht="12.75" customHeight="1" outlineLevel="1">
      <c r="A56" s="156">
        <v>18</v>
      </c>
      <c r="B56" s="157" t="s">
        <v>596</v>
      </c>
      <c r="C56" s="158" t="s">
        <v>597</v>
      </c>
      <c r="D56" s="159" t="s">
        <v>322</v>
      </c>
      <c r="E56" s="160">
        <v>4</v>
      </c>
      <c r="F56" s="161"/>
      <c r="G56" s="162">
        <f aca="true" t="shared" si="0" ref="G56:G57">ROUND(E56*F56,2)</f>
        <v>0</v>
      </c>
      <c r="H56" s="161">
        <v>257</v>
      </c>
      <c r="I56" s="162">
        <f aca="true" t="shared" si="1" ref="I56:I57">ROUND(E56*H56,2)</f>
        <v>1028</v>
      </c>
      <c r="J56" s="161">
        <v>0</v>
      </c>
      <c r="K56" s="162">
        <f aca="true" t="shared" si="2" ref="K56:K57">ROUND(E56*J56,2)</f>
        <v>0</v>
      </c>
      <c r="L56" s="162">
        <v>21</v>
      </c>
      <c r="M56" s="162">
        <f aca="true" t="shared" si="3" ref="M56:M57">G56*(1+L56/100)</f>
        <v>0</v>
      </c>
      <c r="N56" s="160">
        <v>0.00092</v>
      </c>
      <c r="O56" s="160">
        <f aca="true" t="shared" si="4" ref="O56:O57">ROUND(E56*N56,2)</f>
        <v>0</v>
      </c>
      <c r="P56" s="160">
        <v>0</v>
      </c>
      <c r="Q56" s="160">
        <f aca="true" t="shared" si="5" ref="Q56:Q57">ROUND(E56*P56,2)</f>
        <v>0</v>
      </c>
      <c r="R56" s="162" t="s">
        <v>313</v>
      </c>
      <c r="S56" s="162" t="s">
        <v>151</v>
      </c>
      <c r="T56" s="163" t="s">
        <v>151</v>
      </c>
      <c r="U56" s="164">
        <v>0</v>
      </c>
      <c r="V56" s="164">
        <f aca="true" t="shared" si="6" ref="V56:V57">ROUND(E56*U56,2)</f>
        <v>0</v>
      </c>
      <c r="W56" s="164"/>
      <c r="X56" s="164" t="s">
        <v>314</v>
      </c>
      <c r="Y56" s="164" t="s">
        <v>154</v>
      </c>
      <c r="Z56" s="165"/>
      <c r="AA56" s="165"/>
      <c r="AB56" s="165"/>
      <c r="AC56" s="165"/>
      <c r="AD56" s="165"/>
      <c r="AE56" s="165"/>
      <c r="AF56" s="165"/>
      <c r="AG56" s="165" t="s">
        <v>315</v>
      </c>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row>
    <row r="57" spans="1:60" ht="12.75" customHeight="1" outlineLevel="1">
      <c r="A57" s="156">
        <v>19</v>
      </c>
      <c r="B57" s="157" t="s">
        <v>598</v>
      </c>
      <c r="C57" s="158" t="s">
        <v>599</v>
      </c>
      <c r="D57" s="159" t="s">
        <v>322</v>
      </c>
      <c r="E57" s="160">
        <v>3</v>
      </c>
      <c r="F57" s="161"/>
      <c r="G57" s="162">
        <f t="shared" si="0"/>
        <v>0</v>
      </c>
      <c r="H57" s="161">
        <v>424</v>
      </c>
      <c r="I57" s="162">
        <f t="shared" si="1"/>
        <v>1272</v>
      </c>
      <c r="J57" s="161">
        <v>0</v>
      </c>
      <c r="K57" s="162">
        <f t="shared" si="2"/>
        <v>0</v>
      </c>
      <c r="L57" s="162">
        <v>21</v>
      </c>
      <c r="M57" s="162">
        <f t="shared" si="3"/>
        <v>0</v>
      </c>
      <c r="N57" s="160">
        <v>0.0016</v>
      </c>
      <c r="O57" s="160">
        <f t="shared" si="4"/>
        <v>0</v>
      </c>
      <c r="P57" s="160">
        <v>0</v>
      </c>
      <c r="Q57" s="160">
        <f t="shared" si="5"/>
        <v>0</v>
      </c>
      <c r="R57" s="162" t="s">
        <v>313</v>
      </c>
      <c r="S57" s="162" t="s">
        <v>151</v>
      </c>
      <c r="T57" s="163" t="s">
        <v>151</v>
      </c>
      <c r="U57" s="164">
        <v>0</v>
      </c>
      <c r="V57" s="164">
        <f t="shared" si="6"/>
        <v>0</v>
      </c>
      <c r="W57" s="164"/>
      <c r="X57" s="164" t="s">
        <v>314</v>
      </c>
      <c r="Y57" s="164" t="s">
        <v>154</v>
      </c>
      <c r="Z57" s="165"/>
      <c r="AA57" s="165"/>
      <c r="AB57" s="165"/>
      <c r="AC57" s="165"/>
      <c r="AD57" s="165"/>
      <c r="AE57" s="165"/>
      <c r="AF57" s="165"/>
      <c r="AG57" s="165" t="s">
        <v>315</v>
      </c>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row>
    <row r="58" spans="1:33" ht="12.75" customHeight="1">
      <c r="A58" s="148" t="s">
        <v>146</v>
      </c>
      <c r="B58" s="149" t="s">
        <v>100</v>
      </c>
      <c r="C58" s="150" t="s">
        <v>101</v>
      </c>
      <c r="D58" s="151"/>
      <c r="E58" s="152"/>
      <c r="F58" s="153"/>
      <c r="G58" s="153">
        <f>SUMIF(AG59:AG61,"&lt;&gt;NOR",G59:G61)</f>
        <v>0</v>
      </c>
      <c r="H58" s="153"/>
      <c r="I58" s="153">
        <f>SUM(I59:I61)</f>
        <v>0</v>
      </c>
      <c r="J58" s="153"/>
      <c r="K58" s="153">
        <f>SUM(K59:K61)</f>
        <v>22483.97</v>
      </c>
      <c r="L58" s="153"/>
      <c r="M58" s="153">
        <f>SUM(M59:M61)</f>
        <v>0</v>
      </c>
      <c r="N58" s="152"/>
      <c r="O58" s="152">
        <f>SUM(O59:O61)</f>
        <v>0</v>
      </c>
      <c r="P58" s="152"/>
      <c r="Q58" s="152">
        <f>SUM(Q59:Q61)</f>
        <v>0</v>
      </c>
      <c r="R58" s="153"/>
      <c r="S58" s="153"/>
      <c r="T58" s="154"/>
      <c r="U58" s="155"/>
      <c r="V58" s="155">
        <f>SUM(V59:V61)</f>
        <v>28.82</v>
      </c>
      <c r="W58" s="155"/>
      <c r="X58" s="155"/>
      <c r="Y58" s="155"/>
      <c r="AG58" s="111" t="s">
        <v>147</v>
      </c>
    </row>
    <row r="59" spans="1:60" ht="12.75" customHeight="1" outlineLevel="1">
      <c r="A59" s="166">
        <v>20</v>
      </c>
      <c r="B59" s="167" t="s">
        <v>600</v>
      </c>
      <c r="C59" s="168" t="s">
        <v>601</v>
      </c>
      <c r="D59" s="169" t="s">
        <v>232</v>
      </c>
      <c r="E59" s="170">
        <v>136.26647</v>
      </c>
      <c r="F59" s="171"/>
      <c r="G59" s="172">
        <f>ROUND(E59*F59,2)</f>
        <v>0</v>
      </c>
      <c r="H59" s="171">
        <v>0</v>
      </c>
      <c r="I59" s="172">
        <f>ROUND(E59*H59,2)</f>
        <v>0</v>
      </c>
      <c r="J59" s="171">
        <v>165</v>
      </c>
      <c r="K59" s="172">
        <f>ROUND(E59*J59,2)</f>
        <v>22483.97</v>
      </c>
      <c r="L59" s="172">
        <v>21</v>
      </c>
      <c r="M59" s="172">
        <f>G59*(1+L59/100)</f>
        <v>0</v>
      </c>
      <c r="N59" s="170">
        <v>0</v>
      </c>
      <c r="O59" s="170">
        <f>ROUND(E59*N59,2)</f>
        <v>0</v>
      </c>
      <c r="P59" s="170">
        <v>0</v>
      </c>
      <c r="Q59" s="170">
        <f>ROUND(E59*P59,2)</f>
        <v>0</v>
      </c>
      <c r="R59" s="172" t="s">
        <v>576</v>
      </c>
      <c r="S59" s="172" t="s">
        <v>151</v>
      </c>
      <c r="T59" s="173" t="s">
        <v>151</v>
      </c>
      <c r="U59" s="164">
        <v>0.2115</v>
      </c>
      <c r="V59" s="164">
        <f>ROUND(E59*U59,2)</f>
        <v>28.82</v>
      </c>
      <c r="W59" s="164"/>
      <c r="X59" s="164" t="s">
        <v>328</v>
      </c>
      <c r="Y59" s="164" t="s">
        <v>154</v>
      </c>
      <c r="Z59" s="165"/>
      <c r="AA59" s="165"/>
      <c r="AB59" s="165"/>
      <c r="AC59" s="165"/>
      <c r="AD59" s="165"/>
      <c r="AE59" s="165"/>
      <c r="AF59" s="165"/>
      <c r="AG59" s="165" t="s">
        <v>329</v>
      </c>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row>
    <row r="60" spans="1:60" ht="12.75" customHeight="1" outlineLevel="2">
      <c r="A60" s="174"/>
      <c r="B60" s="175"/>
      <c r="C60" s="247" t="s">
        <v>602</v>
      </c>
      <c r="D60" s="200"/>
      <c r="E60" s="200"/>
      <c r="F60" s="200"/>
      <c r="G60" s="200"/>
      <c r="H60" s="164"/>
      <c r="I60" s="164"/>
      <c r="J60" s="164"/>
      <c r="K60" s="164"/>
      <c r="L60" s="164"/>
      <c r="M60" s="164"/>
      <c r="N60" s="176"/>
      <c r="O60" s="176"/>
      <c r="P60" s="176"/>
      <c r="Q60" s="176"/>
      <c r="R60" s="164"/>
      <c r="S60" s="164"/>
      <c r="T60" s="164"/>
      <c r="U60" s="164"/>
      <c r="V60" s="164"/>
      <c r="W60" s="164"/>
      <c r="X60" s="164"/>
      <c r="Y60" s="164"/>
      <c r="Z60" s="165"/>
      <c r="AA60" s="165"/>
      <c r="AB60" s="165"/>
      <c r="AC60" s="165"/>
      <c r="AD60" s="165"/>
      <c r="AE60" s="165"/>
      <c r="AF60" s="165"/>
      <c r="AG60" s="165" t="s">
        <v>191</v>
      </c>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row>
    <row r="61" spans="1:60" ht="12.75" customHeight="1" outlineLevel="2">
      <c r="A61" s="174"/>
      <c r="B61" s="175"/>
      <c r="C61" s="243" t="s">
        <v>603</v>
      </c>
      <c r="D61" s="220"/>
      <c r="E61" s="220"/>
      <c r="F61" s="220"/>
      <c r="G61" s="220"/>
      <c r="H61" s="164"/>
      <c r="I61" s="164"/>
      <c r="J61" s="164"/>
      <c r="K61" s="164"/>
      <c r="L61" s="164"/>
      <c r="M61" s="164"/>
      <c r="N61" s="176"/>
      <c r="O61" s="176"/>
      <c r="P61" s="176"/>
      <c r="Q61" s="176"/>
      <c r="R61" s="164"/>
      <c r="S61" s="164"/>
      <c r="T61" s="164"/>
      <c r="U61" s="164"/>
      <c r="V61" s="164"/>
      <c r="W61" s="164"/>
      <c r="X61" s="164"/>
      <c r="Y61" s="164"/>
      <c r="Z61" s="165"/>
      <c r="AA61" s="165"/>
      <c r="AB61" s="165"/>
      <c r="AC61" s="165"/>
      <c r="AD61" s="165"/>
      <c r="AE61" s="165"/>
      <c r="AF61" s="165"/>
      <c r="AG61" s="165" t="s">
        <v>159</v>
      </c>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row>
    <row r="62" spans="1:33" ht="12.75" customHeight="1">
      <c r="A62" s="131"/>
      <c r="B62" s="134"/>
      <c r="C62" s="178"/>
      <c r="D62" s="136"/>
      <c r="E62" s="131"/>
      <c r="F62" s="131"/>
      <c r="G62" s="131"/>
      <c r="H62" s="131"/>
      <c r="I62" s="131"/>
      <c r="J62" s="131"/>
      <c r="K62" s="131"/>
      <c r="L62" s="131"/>
      <c r="M62" s="131"/>
      <c r="N62" s="131"/>
      <c r="O62" s="131"/>
      <c r="P62" s="131"/>
      <c r="Q62" s="131"/>
      <c r="R62" s="131"/>
      <c r="S62" s="131"/>
      <c r="T62" s="131"/>
      <c r="U62" s="131"/>
      <c r="V62" s="131"/>
      <c r="W62" s="131"/>
      <c r="X62" s="131"/>
      <c r="Y62" s="131"/>
      <c r="AE62" s="111">
        <v>15</v>
      </c>
      <c r="AF62" s="111">
        <v>21</v>
      </c>
      <c r="AG62" s="111" t="s">
        <v>132</v>
      </c>
    </row>
    <row r="63" spans="1:33" ht="12.75" customHeight="1">
      <c r="A63" s="179"/>
      <c r="B63" s="180" t="s">
        <v>21</v>
      </c>
      <c r="C63" s="181"/>
      <c r="D63" s="182"/>
      <c r="E63" s="183"/>
      <c r="F63" s="183"/>
      <c r="G63" s="184">
        <f>G8+G29+G38+G42+G58</f>
        <v>0</v>
      </c>
      <c r="H63" s="131"/>
      <c r="I63" s="131"/>
      <c r="J63" s="131"/>
      <c r="K63" s="131"/>
      <c r="L63" s="131"/>
      <c r="M63" s="131"/>
      <c r="N63" s="131"/>
      <c r="O63" s="131"/>
      <c r="P63" s="131"/>
      <c r="Q63" s="131"/>
      <c r="R63" s="131"/>
      <c r="S63" s="131"/>
      <c r="T63" s="131"/>
      <c r="U63" s="131"/>
      <c r="V63" s="131"/>
      <c r="W63" s="131"/>
      <c r="X63" s="131"/>
      <c r="Y63" s="131"/>
      <c r="AE63" s="111">
        <f>SUMIF(L7:L61,AE62,G7:G61)</f>
        <v>0</v>
      </c>
      <c r="AF63" s="111">
        <f>SUMIF(L7:L61,AF62,G7:G61)</f>
        <v>0</v>
      </c>
      <c r="AG63" s="111" t="s">
        <v>182</v>
      </c>
    </row>
    <row r="64" spans="2:33" ht="12.75" customHeight="1">
      <c r="B64" s="138"/>
      <c r="C64" s="185"/>
      <c r="D64" s="86"/>
      <c r="AG64" s="111" t="s">
        <v>183</v>
      </c>
    </row>
    <row r="65" spans="2:4" ht="12.75" customHeight="1">
      <c r="B65" s="138"/>
      <c r="C65" s="138"/>
      <c r="D65" s="86"/>
    </row>
    <row r="66" spans="2:4" ht="12.75" customHeight="1">
      <c r="B66" s="138"/>
      <c r="C66" s="138"/>
      <c r="D66" s="86"/>
    </row>
    <row r="67" spans="2:4" ht="12.75" customHeight="1">
      <c r="B67" s="138"/>
      <c r="C67" s="138"/>
      <c r="D67" s="86"/>
    </row>
    <row r="68" spans="2:4" ht="12.75" customHeight="1">
      <c r="B68" s="138"/>
      <c r="C68" s="138"/>
      <c r="D68" s="86"/>
    </row>
    <row r="69" spans="2:4" ht="12.75" customHeight="1">
      <c r="B69" s="138"/>
      <c r="C69" s="138"/>
      <c r="D69" s="86"/>
    </row>
    <row r="70" spans="2:4" ht="12.75" customHeight="1">
      <c r="B70" s="138"/>
      <c r="C70" s="138"/>
      <c r="D70" s="86"/>
    </row>
    <row r="71" spans="2:4" ht="12.75" customHeight="1">
      <c r="B71" s="138"/>
      <c r="C71" s="138"/>
      <c r="D71" s="86"/>
    </row>
    <row r="72" spans="2:4" ht="12.75" customHeight="1">
      <c r="B72" s="138"/>
      <c r="C72" s="138"/>
      <c r="D72" s="86"/>
    </row>
    <row r="73" spans="2:4" ht="12.75" customHeight="1">
      <c r="B73" s="138"/>
      <c r="C73" s="138"/>
      <c r="D73" s="86"/>
    </row>
    <row r="74" spans="2:4" ht="12.75" customHeight="1">
      <c r="B74" s="138"/>
      <c r="C74" s="138"/>
      <c r="D74" s="86"/>
    </row>
    <row r="75" spans="2:4" ht="12.75" customHeight="1">
      <c r="B75" s="138"/>
      <c r="C75" s="138"/>
      <c r="D75" s="86"/>
    </row>
    <row r="76" spans="2:4" ht="12.75" customHeight="1">
      <c r="B76" s="138"/>
      <c r="C76" s="138"/>
      <c r="D76" s="86"/>
    </row>
    <row r="77" spans="2:4" ht="12.75" customHeight="1">
      <c r="B77" s="138"/>
      <c r="C77" s="138"/>
      <c r="D77" s="86"/>
    </row>
    <row r="78" spans="2:4" ht="12.75" customHeight="1">
      <c r="B78" s="138"/>
      <c r="C78" s="138"/>
      <c r="D78" s="86"/>
    </row>
    <row r="79" spans="2:4" ht="12.75" customHeight="1">
      <c r="B79" s="138"/>
      <c r="C79" s="138"/>
      <c r="D79" s="86"/>
    </row>
    <row r="80" spans="2:4" ht="12.75" customHeight="1">
      <c r="B80" s="138"/>
      <c r="C80" s="138"/>
      <c r="D80" s="86"/>
    </row>
    <row r="81" spans="2:4" ht="12.75" customHeight="1">
      <c r="B81" s="138"/>
      <c r="C81" s="138"/>
      <c r="D81" s="86"/>
    </row>
    <row r="82" spans="2:4" ht="12.75" customHeight="1">
      <c r="B82" s="138"/>
      <c r="C82" s="138"/>
      <c r="D82" s="86"/>
    </row>
    <row r="83" spans="2:4" ht="12.75" customHeight="1">
      <c r="B83" s="138"/>
      <c r="C83" s="138"/>
      <c r="D83" s="86"/>
    </row>
    <row r="84" spans="2:4" ht="12.75" customHeight="1">
      <c r="B84" s="138"/>
      <c r="C84" s="138"/>
      <c r="D84" s="86"/>
    </row>
    <row r="85" spans="2:4" ht="12.75" customHeight="1">
      <c r="B85" s="138"/>
      <c r="C85" s="138"/>
      <c r="D85" s="86"/>
    </row>
    <row r="86" spans="2:4" ht="12.75" customHeight="1">
      <c r="B86" s="138"/>
      <c r="C86" s="138"/>
      <c r="D86" s="86"/>
    </row>
    <row r="87" spans="2:4" ht="12.75" customHeight="1">
      <c r="B87" s="138"/>
      <c r="C87" s="138"/>
      <c r="D87" s="86"/>
    </row>
    <row r="88" spans="2:4" ht="12.75" customHeight="1">
      <c r="B88" s="138"/>
      <c r="C88" s="138"/>
      <c r="D88" s="86"/>
    </row>
    <row r="89" spans="2:4" ht="12.75" customHeight="1">
      <c r="B89" s="138"/>
      <c r="C89" s="138"/>
      <c r="D89" s="86"/>
    </row>
    <row r="90" spans="2:4" ht="12.75" customHeight="1">
      <c r="B90" s="138"/>
      <c r="C90" s="138"/>
      <c r="D90" s="86"/>
    </row>
    <row r="91" spans="2:4" ht="12.75" customHeight="1">
      <c r="B91" s="138"/>
      <c r="C91" s="138"/>
      <c r="D91" s="86"/>
    </row>
    <row r="92" spans="2:4" ht="12.75" customHeight="1">
      <c r="B92" s="138"/>
      <c r="C92" s="138"/>
      <c r="D92" s="86"/>
    </row>
    <row r="93" spans="2:4" ht="12.75" customHeight="1">
      <c r="B93" s="138"/>
      <c r="C93" s="138"/>
      <c r="D93" s="86"/>
    </row>
    <row r="94" spans="2:4" ht="12.75" customHeight="1">
      <c r="B94" s="138"/>
      <c r="C94" s="138"/>
      <c r="D94" s="86"/>
    </row>
    <row r="95" spans="2:4" ht="12.75" customHeight="1">
      <c r="B95" s="138"/>
      <c r="C95" s="138"/>
      <c r="D95" s="86"/>
    </row>
    <row r="96" spans="2:4" ht="12.75" customHeight="1">
      <c r="B96" s="138"/>
      <c r="C96" s="138"/>
      <c r="D96" s="86"/>
    </row>
    <row r="97" spans="2:4" ht="12.75" customHeight="1">
      <c r="B97" s="138"/>
      <c r="C97" s="138"/>
      <c r="D97" s="86"/>
    </row>
    <row r="98" spans="2:4" ht="12.75" customHeight="1">
      <c r="B98" s="138"/>
      <c r="C98" s="138"/>
      <c r="D98" s="86"/>
    </row>
    <row r="99" spans="2:4" ht="12.75" customHeight="1">
      <c r="B99" s="138"/>
      <c r="C99" s="138"/>
      <c r="D99" s="86"/>
    </row>
    <row r="100" spans="2:4" ht="12.75" customHeight="1">
      <c r="B100" s="138"/>
      <c r="C100" s="138"/>
      <c r="D100" s="86"/>
    </row>
    <row r="101" spans="2:4" ht="12.75" customHeight="1">
      <c r="B101" s="138"/>
      <c r="C101" s="138"/>
      <c r="D101" s="86"/>
    </row>
    <row r="102" spans="2:4" ht="12.75" customHeight="1">
      <c r="B102" s="138"/>
      <c r="C102" s="138"/>
      <c r="D102" s="86"/>
    </row>
    <row r="103" spans="2:4" ht="12.75" customHeight="1">
      <c r="B103" s="138"/>
      <c r="C103" s="138"/>
      <c r="D103" s="86"/>
    </row>
    <row r="104" spans="2:4" ht="12.75" customHeight="1">
      <c r="B104" s="138"/>
      <c r="C104" s="138"/>
      <c r="D104" s="86"/>
    </row>
    <row r="105" spans="2:4" ht="12.75" customHeight="1">
      <c r="B105" s="138"/>
      <c r="C105" s="138"/>
      <c r="D105" s="86"/>
    </row>
    <row r="106" spans="2:4" ht="12.75" customHeight="1">
      <c r="B106" s="138"/>
      <c r="C106" s="138"/>
      <c r="D106" s="86"/>
    </row>
    <row r="107" spans="2:4" ht="12.75" customHeight="1">
      <c r="B107" s="138"/>
      <c r="C107" s="138"/>
      <c r="D107" s="86"/>
    </row>
    <row r="108" spans="2:4" ht="12.75" customHeight="1">
      <c r="B108" s="138"/>
      <c r="C108" s="138"/>
      <c r="D108" s="86"/>
    </row>
    <row r="109" spans="2:4" ht="12.75" customHeight="1">
      <c r="B109" s="138"/>
      <c r="C109" s="138"/>
      <c r="D109" s="86"/>
    </row>
    <row r="110" spans="2:4" ht="12.75" customHeight="1">
      <c r="B110" s="138"/>
      <c r="C110" s="138"/>
      <c r="D110" s="86"/>
    </row>
    <row r="111" spans="2:4" ht="12.75" customHeight="1">
      <c r="B111" s="138"/>
      <c r="C111" s="138"/>
      <c r="D111" s="86"/>
    </row>
    <row r="112" spans="2:4" ht="12.75" customHeight="1">
      <c r="B112" s="138"/>
      <c r="C112" s="138"/>
      <c r="D112" s="86"/>
    </row>
    <row r="113" spans="2:4" ht="12.75" customHeight="1">
      <c r="B113" s="138"/>
      <c r="C113" s="138"/>
      <c r="D113" s="86"/>
    </row>
    <row r="114" spans="2:4" ht="12.75" customHeight="1">
      <c r="B114" s="138"/>
      <c r="C114" s="138"/>
      <c r="D114" s="86"/>
    </row>
    <row r="115" spans="2:4" ht="12.75" customHeight="1">
      <c r="B115" s="138"/>
      <c r="C115" s="138"/>
      <c r="D115" s="86"/>
    </row>
    <row r="116" spans="2:4" ht="12.75" customHeight="1">
      <c r="B116" s="138"/>
      <c r="C116" s="138"/>
      <c r="D116" s="86"/>
    </row>
    <row r="117" spans="2:4" ht="12.75" customHeight="1">
      <c r="B117" s="138"/>
      <c r="C117" s="138"/>
      <c r="D117" s="86"/>
    </row>
    <row r="118" spans="2:4" ht="12.75" customHeight="1">
      <c r="B118" s="138"/>
      <c r="C118" s="138"/>
      <c r="D118" s="86"/>
    </row>
    <row r="119" spans="2:4" ht="12.75" customHeight="1">
      <c r="B119" s="138"/>
      <c r="C119" s="138"/>
      <c r="D119" s="86"/>
    </row>
    <row r="120" spans="2:4" ht="12.75" customHeight="1">
      <c r="B120" s="138"/>
      <c r="C120" s="138"/>
      <c r="D120" s="86"/>
    </row>
    <row r="121" spans="2:4" ht="12.75" customHeight="1">
      <c r="B121" s="138"/>
      <c r="C121" s="138"/>
      <c r="D121" s="86"/>
    </row>
    <row r="122" spans="2:4" ht="12.75" customHeight="1">
      <c r="B122" s="138"/>
      <c r="C122" s="138"/>
      <c r="D122" s="86"/>
    </row>
    <row r="123" spans="2:4" ht="12.75" customHeight="1">
      <c r="B123" s="138"/>
      <c r="C123" s="138"/>
      <c r="D123" s="86"/>
    </row>
    <row r="124" spans="2:4" ht="12.75" customHeight="1">
      <c r="B124" s="138"/>
      <c r="C124" s="138"/>
      <c r="D124" s="86"/>
    </row>
    <row r="125" spans="2:4" ht="12.75" customHeight="1">
      <c r="B125" s="138"/>
      <c r="C125" s="138"/>
      <c r="D125" s="86"/>
    </row>
    <row r="126" spans="2:4" ht="12.75" customHeight="1">
      <c r="B126" s="138"/>
      <c r="C126" s="138"/>
      <c r="D126" s="86"/>
    </row>
    <row r="127" spans="2:4" ht="12.75" customHeight="1">
      <c r="B127" s="138"/>
      <c r="C127" s="138"/>
      <c r="D127" s="86"/>
    </row>
    <row r="128" spans="2:4" ht="12.75" customHeight="1">
      <c r="B128" s="138"/>
      <c r="C128" s="138"/>
      <c r="D128" s="86"/>
    </row>
    <row r="129" spans="2:4" ht="12.75" customHeight="1">
      <c r="B129" s="138"/>
      <c r="C129" s="138"/>
      <c r="D129" s="86"/>
    </row>
    <row r="130" spans="2:4" ht="12.75" customHeight="1">
      <c r="B130" s="138"/>
      <c r="C130" s="138"/>
      <c r="D130" s="86"/>
    </row>
    <row r="131" spans="2:4" ht="12.75" customHeight="1">
      <c r="B131" s="138"/>
      <c r="C131" s="138"/>
      <c r="D131" s="86"/>
    </row>
    <row r="132" spans="2:4" ht="12.75" customHeight="1">
      <c r="B132" s="138"/>
      <c r="C132" s="138"/>
      <c r="D132" s="86"/>
    </row>
    <row r="133" spans="2:4" ht="12.75" customHeight="1">
      <c r="B133" s="138"/>
      <c r="C133" s="138"/>
      <c r="D133" s="86"/>
    </row>
    <row r="134" spans="2:4" ht="12.75" customHeight="1">
      <c r="B134" s="138"/>
      <c r="C134" s="138"/>
      <c r="D134" s="86"/>
    </row>
    <row r="135" spans="2:4" ht="12.75" customHeight="1">
      <c r="B135" s="138"/>
      <c r="C135" s="138"/>
      <c r="D135" s="86"/>
    </row>
    <row r="136" spans="2:4" ht="12.75" customHeight="1">
      <c r="B136" s="138"/>
      <c r="C136" s="138"/>
      <c r="D136" s="86"/>
    </row>
    <row r="137" spans="2:4" ht="12.75" customHeight="1">
      <c r="B137" s="138"/>
      <c r="C137" s="138"/>
      <c r="D137" s="86"/>
    </row>
    <row r="138" spans="2:4" ht="12.75" customHeight="1">
      <c r="B138" s="138"/>
      <c r="C138" s="138"/>
      <c r="D138" s="86"/>
    </row>
    <row r="139" spans="2:4" ht="12.75" customHeight="1">
      <c r="B139" s="138"/>
      <c r="C139" s="138"/>
      <c r="D139" s="86"/>
    </row>
    <row r="140" spans="2:4" ht="12.75" customHeight="1">
      <c r="B140" s="138"/>
      <c r="C140" s="138"/>
      <c r="D140" s="86"/>
    </row>
    <row r="141" spans="2:4" ht="12.75" customHeight="1">
      <c r="B141" s="138"/>
      <c r="C141" s="138"/>
      <c r="D141" s="86"/>
    </row>
    <row r="142" spans="2:4" ht="12.75" customHeight="1">
      <c r="B142" s="138"/>
      <c r="C142" s="138"/>
      <c r="D142" s="86"/>
    </row>
    <row r="143" spans="2:4" ht="12.75" customHeight="1">
      <c r="B143" s="138"/>
      <c r="C143" s="138"/>
      <c r="D143" s="86"/>
    </row>
    <row r="144" spans="2:4" ht="12.75" customHeight="1">
      <c r="B144" s="138"/>
      <c r="C144" s="138"/>
      <c r="D144" s="86"/>
    </row>
    <row r="145" spans="2:4" ht="12.75" customHeight="1">
      <c r="B145" s="138"/>
      <c r="C145" s="138"/>
      <c r="D145" s="86"/>
    </row>
    <row r="146" spans="2:4" ht="12.75" customHeight="1">
      <c r="B146" s="138"/>
      <c r="C146" s="138"/>
      <c r="D146" s="86"/>
    </row>
    <row r="147" spans="2:4" ht="12.75" customHeight="1">
      <c r="B147" s="138"/>
      <c r="C147" s="138"/>
      <c r="D147" s="86"/>
    </row>
    <row r="148" spans="2:4" ht="12.75" customHeight="1">
      <c r="B148" s="138"/>
      <c r="C148" s="138"/>
      <c r="D148" s="86"/>
    </row>
    <row r="149" spans="2:4" ht="12.75" customHeight="1">
      <c r="B149" s="138"/>
      <c r="C149" s="138"/>
      <c r="D149" s="86"/>
    </row>
    <row r="150" spans="2:4" ht="12.75" customHeight="1">
      <c r="B150" s="138"/>
      <c r="C150" s="138"/>
      <c r="D150" s="86"/>
    </row>
    <row r="151" spans="2:4" ht="12.75" customHeight="1">
      <c r="B151" s="138"/>
      <c r="C151" s="138"/>
      <c r="D151" s="86"/>
    </row>
    <row r="152" spans="2:4" ht="12.75" customHeight="1">
      <c r="B152" s="138"/>
      <c r="C152" s="138"/>
      <c r="D152" s="86"/>
    </row>
    <row r="153" spans="2:4" ht="12.75" customHeight="1">
      <c r="B153" s="138"/>
      <c r="C153" s="138"/>
      <c r="D153" s="86"/>
    </row>
    <row r="154" spans="2:4" ht="12.75" customHeight="1">
      <c r="B154" s="138"/>
      <c r="C154" s="138"/>
      <c r="D154" s="86"/>
    </row>
    <row r="155" spans="2:4" ht="12.75" customHeight="1">
      <c r="B155" s="138"/>
      <c r="C155" s="138"/>
      <c r="D155" s="86"/>
    </row>
    <row r="156" spans="2:4" ht="12.75" customHeight="1">
      <c r="B156" s="138"/>
      <c r="C156" s="138"/>
      <c r="D156" s="86"/>
    </row>
    <row r="157" spans="2:4" ht="12.75" customHeight="1">
      <c r="B157" s="138"/>
      <c r="C157" s="138"/>
      <c r="D157" s="86"/>
    </row>
    <row r="158" spans="2:4" ht="12.75" customHeight="1">
      <c r="B158" s="138"/>
      <c r="C158" s="138"/>
      <c r="D158" s="86"/>
    </row>
    <row r="159" spans="2:4" ht="12.75" customHeight="1">
      <c r="B159" s="138"/>
      <c r="C159" s="138"/>
      <c r="D159" s="86"/>
    </row>
    <row r="160" spans="2:4" ht="12.75" customHeight="1">
      <c r="B160" s="138"/>
      <c r="C160" s="138"/>
      <c r="D160" s="86"/>
    </row>
    <row r="161" spans="2:4" ht="12.75" customHeight="1">
      <c r="B161" s="138"/>
      <c r="C161" s="138"/>
      <c r="D161" s="86"/>
    </row>
    <row r="162" spans="2:4" ht="12.75" customHeight="1">
      <c r="B162" s="138"/>
      <c r="C162" s="138"/>
      <c r="D162" s="86"/>
    </row>
    <row r="163" spans="2:4" ht="12.75" customHeight="1">
      <c r="B163" s="138"/>
      <c r="C163" s="138"/>
      <c r="D163" s="86"/>
    </row>
    <row r="164" spans="2:4" ht="12.75" customHeight="1">
      <c r="B164" s="138"/>
      <c r="C164" s="138"/>
      <c r="D164" s="86"/>
    </row>
    <row r="165" spans="2:4" ht="12.75" customHeight="1">
      <c r="B165" s="138"/>
      <c r="C165" s="138"/>
      <c r="D165" s="86"/>
    </row>
    <row r="166" spans="2:4" ht="12.75" customHeight="1">
      <c r="B166" s="138"/>
      <c r="C166" s="138"/>
      <c r="D166" s="86"/>
    </row>
    <row r="167" spans="2:4" ht="12.75" customHeight="1">
      <c r="B167" s="138"/>
      <c r="C167" s="138"/>
      <c r="D167" s="86"/>
    </row>
    <row r="168" spans="2:4" ht="12.75" customHeight="1">
      <c r="B168" s="138"/>
      <c r="C168" s="138"/>
      <c r="D168" s="86"/>
    </row>
    <row r="169" spans="2:4" ht="12.75" customHeight="1">
      <c r="B169" s="138"/>
      <c r="C169" s="138"/>
      <c r="D169" s="86"/>
    </row>
    <row r="170" spans="2:4" ht="12.75" customHeight="1">
      <c r="B170" s="138"/>
      <c r="C170" s="138"/>
      <c r="D170" s="86"/>
    </row>
    <row r="171" spans="2:4" ht="12.75" customHeight="1">
      <c r="B171" s="138"/>
      <c r="C171" s="138"/>
      <c r="D171" s="86"/>
    </row>
    <row r="172" spans="2:4" ht="12.75" customHeight="1">
      <c r="B172" s="138"/>
      <c r="C172" s="138"/>
      <c r="D172" s="86"/>
    </row>
    <row r="173" spans="2:4" ht="12.75" customHeight="1">
      <c r="B173" s="138"/>
      <c r="C173" s="138"/>
      <c r="D173" s="86"/>
    </row>
    <row r="174" spans="2:4" ht="12.75" customHeight="1">
      <c r="B174" s="138"/>
      <c r="C174" s="138"/>
      <c r="D174" s="86"/>
    </row>
    <row r="175" spans="2:4" ht="12.75" customHeight="1">
      <c r="B175" s="138"/>
      <c r="C175" s="138"/>
      <c r="D175" s="86"/>
    </row>
    <row r="176" spans="2:4" ht="12.75" customHeight="1">
      <c r="B176" s="138"/>
      <c r="C176" s="138"/>
      <c r="D176" s="86"/>
    </row>
    <row r="177" spans="2:4" ht="12.75" customHeight="1">
      <c r="B177" s="138"/>
      <c r="C177" s="138"/>
      <c r="D177" s="86"/>
    </row>
    <row r="178" spans="2:4" ht="12.75" customHeight="1">
      <c r="B178" s="138"/>
      <c r="C178" s="138"/>
      <c r="D178" s="86"/>
    </row>
    <row r="179" spans="2:4" ht="12.75" customHeight="1">
      <c r="B179" s="138"/>
      <c r="C179" s="138"/>
      <c r="D179" s="86"/>
    </row>
    <row r="180" spans="2:4" ht="12.75" customHeight="1">
      <c r="B180" s="138"/>
      <c r="C180" s="138"/>
      <c r="D180" s="86"/>
    </row>
    <row r="181" spans="2:4" ht="12.75" customHeight="1">
      <c r="B181" s="138"/>
      <c r="C181" s="138"/>
      <c r="D181" s="86"/>
    </row>
    <row r="182" spans="2:4" ht="12.75" customHeight="1">
      <c r="B182" s="138"/>
      <c r="C182" s="138"/>
      <c r="D182" s="86"/>
    </row>
    <row r="183" spans="2:4" ht="12.75" customHeight="1">
      <c r="B183" s="138"/>
      <c r="C183" s="138"/>
      <c r="D183" s="86"/>
    </row>
    <row r="184" spans="2:4" ht="12.75" customHeight="1">
      <c r="B184" s="138"/>
      <c r="C184" s="138"/>
      <c r="D184" s="86"/>
    </row>
    <row r="185" spans="2:4" ht="12.75" customHeight="1">
      <c r="B185" s="138"/>
      <c r="C185" s="138"/>
      <c r="D185" s="86"/>
    </row>
    <row r="186" spans="2:4" ht="12.75" customHeight="1">
      <c r="B186" s="138"/>
      <c r="C186" s="138"/>
      <c r="D186" s="86"/>
    </row>
    <row r="187" spans="2:4" ht="12.75" customHeight="1">
      <c r="B187" s="138"/>
      <c r="C187" s="138"/>
      <c r="D187" s="86"/>
    </row>
    <row r="188" spans="2:4" ht="12.75" customHeight="1">
      <c r="B188" s="138"/>
      <c r="C188" s="138"/>
      <c r="D188" s="86"/>
    </row>
    <row r="189" spans="2:4" ht="12.75" customHeight="1">
      <c r="B189" s="138"/>
      <c r="C189" s="138"/>
      <c r="D189" s="86"/>
    </row>
    <row r="190" spans="2:4" ht="12.75" customHeight="1">
      <c r="B190" s="138"/>
      <c r="C190" s="138"/>
      <c r="D190" s="86"/>
    </row>
    <row r="191" spans="2:4" ht="12.75" customHeight="1">
      <c r="B191" s="138"/>
      <c r="C191" s="138"/>
      <c r="D191" s="86"/>
    </row>
    <row r="192" spans="2:4" ht="12.75" customHeight="1">
      <c r="B192" s="138"/>
      <c r="C192" s="138"/>
      <c r="D192" s="86"/>
    </row>
    <row r="193" spans="2:4" ht="12.75" customHeight="1">
      <c r="B193" s="138"/>
      <c r="C193" s="138"/>
      <c r="D193" s="86"/>
    </row>
    <row r="194" spans="2:4" ht="12.75" customHeight="1">
      <c r="B194" s="138"/>
      <c r="C194" s="138"/>
      <c r="D194" s="86"/>
    </row>
    <row r="195" spans="2:4" ht="12.75" customHeight="1">
      <c r="B195" s="138"/>
      <c r="C195" s="138"/>
      <c r="D195" s="86"/>
    </row>
    <row r="196" spans="2:4" ht="12.75" customHeight="1">
      <c r="B196" s="138"/>
      <c r="C196" s="138"/>
      <c r="D196" s="86"/>
    </row>
    <row r="197" spans="2:4" ht="12.75" customHeight="1">
      <c r="B197" s="138"/>
      <c r="C197" s="138"/>
      <c r="D197" s="86"/>
    </row>
    <row r="198" spans="2:4" ht="12.75" customHeight="1">
      <c r="B198" s="138"/>
      <c r="C198" s="138"/>
      <c r="D198" s="86"/>
    </row>
    <row r="199" spans="2:4" ht="12.75" customHeight="1">
      <c r="B199" s="138"/>
      <c r="C199" s="138"/>
      <c r="D199" s="86"/>
    </row>
    <row r="200" spans="2:4" ht="12.75" customHeight="1">
      <c r="B200" s="138"/>
      <c r="C200" s="138"/>
      <c r="D200" s="86"/>
    </row>
    <row r="201" spans="2:4" ht="12.75" customHeight="1">
      <c r="B201" s="138"/>
      <c r="C201" s="138"/>
      <c r="D201" s="86"/>
    </row>
    <row r="202" spans="2:4" ht="12.75" customHeight="1">
      <c r="B202" s="138"/>
      <c r="C202" s="138"/>
      <c r="D202" s="86"/>
    </row>
    <row r="203" spans="2:4" ht="12.75" customHeight="1">
      <c r="B203" s="138"/>
      <c r="C203" s="138"/>
      <c r="D203" s="86"/>
    </row>
    <row r="204" spans="2:4" ht="12.75" customHeight="1">
      <c r="B204" s="138"/>
      <c r="C204" s="138"/>
      <c r="D204" s="86"/>
    </row>
    <row r="205" spans="2:4" ht="12.75" customHeight="1">
      <c r="B205" s="138"/>
      <c r="C205" s="138"/>
      <c r="D205" s="86"/>
    </row>
    <row r="206" spans="2:4" ht="12.75" customHeight="1">
      <c r="B206" s="138"/>
      <c r="C206" s="138"/>
      <c r="D206" s="86"/>
    </row>
    <row r="207" spans="2:4" ht="12.75" customHeight="1">
      <c r="B207" s="138"/>
      <c r="C207" s="138"/>
      <c r="D207" s="86"/>
    </row>
    <row r="208" spans="2:4" ht="12.75" customHeight="1">
      <c r="B208" s="138"/>
      <c r="C208" s="138"/>
      <c r="D208" s="86"/>
    </row>
    <row r="209" spans="2:4" ht="12.75" customHeight="1">
      <c r="B209" s="138"/>
      <c r="C209" s="138"/>
      <c r="D209" s="86"/>
    </row>
    <row r="210" spans="2:4" ht="12.75" customHeight="1">
      <c r="B210" s="138"/>
      <c r="C210" s="138"/>
      <c r="D210" s="86"/>
    </row>
    <row r="211" spans="2:4" ht="12.75" customHeight="1">
      <c r="B211" s="138"/>
      <c r="C211" s="138"/>
      <c r="D211" s="86"/>
    </row>
    <row r="212" spans="2:4" ht="12.75" customHeight="1">
      <c r="B212" s="138"/>
      <c r="C212" s="138"/>
      <c r="D212" s="86"/>
    </row>
    <row r="213" spans="2:4" ht="12.75" customHeight="1">
      <c r="B213" s="138"/>
      <c r="C213" s="138"/>
      <c r="D213" s="86"/>
    </row>
    <row r="214" spans="2:4" ht="12.75" customHeight="1">
      <c r="B214" s="138"/>
      <c r="C214" s="138"/>
      <c r="D214" s="86"/>
    </row>
    <row r="215" spans="2:4" ht="12.75" customHeight="1">
      <c r="B215" s="138"/>
      <c r="C215" s="138"/>
      <c r="D215" s="86"/>
    </row>
    <row r="216" spans="2:4" ht="12.75" customHeight="1">
      <c r="B216" s="138"/>
      <c r="C216" s="138"/>
      <c r="D216" s="86"/>
    </row>
    <row r="217" spans="2:4" ht="12.75" customHeight="1">
      <c r="B217" s="138"/>
      <c r="C217" s="138"/>
      <c r="D217" s="86"/>
    </row>
    <row r="218" spans="2:4" ht="12.75" customHeight="1">
      <c r="B218" s="138"/>
      <c r="C218" s="138"/>
      <c r="D218" s="86"/>
    </row>
    <row r="219" spans="2:4" ht="12.75" customHeight="1">
      <c r="B219" s="138"/>
      <c r="C219" s="138"/>
      <c r="D219" s="86"/>
    </row>
    <row r="220" spans="2:4" ht="12.75" customHeight="1">
      <c r="B220" s="138"/>
      <c r="C220" s="138"/>
      <c r="D220" s="86"/>
    </row>
    <row r="221" spans="2:4" ht="12.75" customHeight="1">
      <c r="B221" s="138"/>
      <c r="C221" s="138"/>
      <c r="D221" s="86"/>
    </row>
    <row r="222" spans="2:4" ht="12.75" customHeight="1">
      <c r="B222" s="138"/>
      <c r="C222" s="138"/>
      <c r="D222" s="86"/>
    </row>
    <row r="223" spans="2:4" ht="12.75" customHeight="1">
      <c r="B223" s="138"/>
      <c r="C223" s="138"/>
      <c r="D223" s="86"/>
    </row>
    <row r="224" spans="2:4" ht="12.75" customHeight="1">
      <c r="B224" s="138"/>
      <c r="C224" s="138"/>
      <c r="D224" s="86"/>
    </row>
    <row r="225" spans="2:4" ht="12.75" customHeight="1">
      <c r="B225" s="138"/>
      <c r="C225" s="138"/>
      <c r="D225" s="86"/>
    </row>
    <row r="226" spans="2:4" ht="12.75" customHeight="1">
      <c r="B226" s="138"/>
      <c r="C226" s="138"/>
      <c r="D226" s="86"/>
    </row>
    <row r="227" spans="2:4" ht="12.75" customHeight="1">
      <c r="B227" s="138"/>
      <c r="C227" s="138"/>
      <c r="D227" s="86"/>
    </row>
    <row r="228" spans="2:4" ht="12.75" customHeight="1">
      <c r="B228" s="138"/>
      <c r="C228" s="138"/>
      <c r="D228" s="86"/>
    </row>
    <row r="229" spans="2:4" ht="12.75" customHeight="1">
      <c r="B229" s="138"/>
      <c r="C229" s="138"/>
      <c r="D229" s="86"/>
    </row>
    <row r="230" spans="2:4" ht="12.75" customHeight="1">
      <c r="B230" s="138"/>
      <c r="C230" s="138"/>
      <c r="D230" s="86"/>
    </row>
    <row r="231" spans="2:4" ht="12.75" customHeight="1">
      <c r="B231" s="138"/>
      <c r="C231" s="138"/>
      <c r="D231" s="86"/>
    </row>
    <row r="232" spans="2:4" ht="12.75" customHeight="1">
      <c r="B232" s="138"/>
      <c r="C232" s="138"/>
      <c r="D232" s="86"/>
    </row>
    <row r="233" spans="2:4" ht="12.75" customHeight="1">
      <c r="B233" s="138"/>
      <c r="C233" s="138"/>
      <c r="D233" s="86"/>
    </row>
    <row r="234" spans="2:4" ht="12.75" customHeight="1">
      <c r="B234" s="138"/>
      <c r="C234" s="138"/>
      <c r="D234" s="86"/>
    </row>
    <row r="235" spans="2:4" ht="12.75" customHeight="1">
      <c r="B235" s="138"/>
      <c r="C235" s="138"/>
      <c r="D235" s="86"/>
    </row>
    <row r="236" spans="2:4" ht="12.75" customHeight="1">
      <c r="B236" s="138"/>
      <c r="C236" s="138"/>
      <c r="D236" s="86"/>
    </row>
    <row r="237" spans="2:4" ht="12.75" customHeight="1">
      <c r="B237" s="138"/>
      <c r="C237" s="138"/>
      <c r="D237" s="86"/>
    </row>
    <row r="238" spans="2:4" ht="12.75" customHeight="1">
      <c r="B238" s="138"/>
      <c r="C238" s="138"/>
      <c r="D238" s="86"/>
    </row>
    <row r="239" spans="2:4" ht="12.75" customHeight="1">
      <c r="B239" s="138"/>
      <c r="C239" s="138"/>
      <c r="D239" s="86"/>
    </row>
    <row r="240" spans="2:4" ht="12.75" customHeight="1">
      <c r="B240" s="138"/>
      <c r="C240" s="138"/>
      <c r="D240" s="86"/>
    </row>
    <row r="241" spans="2:4" ht="12.75" customHeight="1">
      <c r="B241" s="138"/>
      <c r="C241" s="138"/>
      <c r="D241" s="86"/>
    </row>
    <row r="242" spans="2:4" ht="12.75" customHeight="1">
      <c r="B242" s="138"/>
      <c r="C242" s="138"/>
      <c r="D242" s="86"/>
    </row>
    <row r="243" spans="2:4" ht="12.75" customHeight="1">
      <c r="B243" s="138"/>
      <c r="C243" s="138"/>
      <c r="D243" s="86"/>
    </row>
    <row r="244" spans="2:4" ht="12.75" customHeight="1">
      <c r="B244" s="138"/>
      <c r="C244" s="138"/>
      <c r="D244" s="86"/>
    </row>
    <row r="245" spans="2:4" ht="12.75" customHeight="1">
      <c r="B245" s="138"/>
      <c r="C245" s="138"/>
      <c r="D245" s="86"/>
    </row>
    <row r="246" spans="2:4" ht="12.75" customHeight="1">
      <c r="B246" s="138"/>
      <c r="C246" s="138"/>
      <c r="D246" s="86"/>
    </row>
    <row r="247" spans="2:4" ht="12.75" customHeight="1">
      <c r="B247" s="138"/>
      <c r="C247" s="138"/>
      <c r="D247" s="86"/>
    </row>
    <row r="248" spans="2:4" ht="12.75" customHeight="1">
      <c r="B248" s="138"/>
      <c r="C248" s="138"/>
      <c r="D248" s="86"/>
    </row>
    <row r="249" spans="2:4" ht="12.75" customHeight="1">
      <c r="B249" s="138"/>
      <c r="C249" s="138"/>
      <c r="D249" s="86"/>
    </row>
    <row r="250" spans="2:4" ht="12.75" customHeight="1">
      <c r="B250" s="138"/>
      <c r="C250" s="138"/>
      <c r="D250" s="86"/>
    </row>
    <row r="251" spans="2:4" ht="12.75" customHeight="1">
      <c r="B251" s="138"/>
      <c r="C251" s="138"/>
      <c r="D251" s="86"/>
    </row>
    <row r="252" spans="2:4" ht="12.75" customHeight="1">
      <c r="B252" s="138"/>
      <c r="C252" s="138"/>
      <c r="D252" s="86"/>
    </row>
    <row r="253" spans="2:4" ht="12.75" customHeight="1">
      <c r="B253" s="138"/>
      <c r="C253" s="138"/>
      <c r="D253" s="86"/>
    </row>
    <row r="254" spans="2:4" ht="12.75" customHeight="1">
      <c r="B254" s="138"/>
      <c r="C254" s="138"/>
      <c r="D254" s="86"/>
    </row>
    <row r="255" spans="2:4" ht="12.75" customHeight="1">
      <c r="B255" s="138"/>
      <c r="C255" s="138"/>
      <c r="D255" s="86"/>
    </row>
    <row r="256" spans="2:4" ht="12.75" customHeight="1">
      <c r="B256" s="138"/>
      <c r="C256" s="138"/>
      <c r="D256" s="86"/>
    </row>
    <row r="257" spans="2:4" ht="12.75" customHeight="1">
      <c r="B257" s="138"/>
      <c r="C257" s="138"/>
      <c r="D257" s="86"/>
    </row>
    <row r="258" spans="2:4" ht="12.75" customHeight="1">
      <c r="B258" s="138"/>
      <c r="C258" s="138"/>
      <c r="D258" s="86"/>
    </row>
    <row r="259" spans="2:4" ht="12.75" customHeight="1">
      <c r="B259" s="138"/>
      <c r="C259" s="138"/>
      <c r="D259" s="86"/>
    </row>
    <row r="260" spans="2:4" ht="12.75" customHeight="1">
      <c r="B260" s="138"/>
      <c r="C260" s="138"/>
      <c r="D260" s="86"/>
    </row>
    <row r="261" spans="2:4" ht="12.75" customHeight="1">
      <c r="B261" s="138"/>
      <c r="C261" s="138"/>
      <c r="D261" s="86"/>
    </row>
    <row r="262" spans="2:4" ht="12.75" customHeight="1">
      <c r="B262" s="138"/>
      <c r="C262" s="138"/>
      <c r="D262" s="86"/>
    </row>
    <row r="263" spans="2:4" ht="12.75" customHeight="1">
      <c r="B263" s="138"/>
      <c r="C263" s="138"/>
      <c r="D263" s="86"/>
    </row>
    <row r="264" spans="2:4" ht="12.75" customHeight="1">
      <c r="B264" s="138"/>
      <c r="C264" s="138"/>
      <c r="D264" s="86"/>
    </row>
    <row r="265" spans="2:3" ht="12.75" customHeight="1">
      <c r="B265" s="138"/>
      <c r="C265" s="138"/>
    </row>
    <row r="266" spans="2:3" ht="12.75" customHeight="1">
      <c r="B266" s="138"/>
      <c r="C266" s="138"/>
    </row>
    <row r="267" spans="2:3" ht="12.75" customHeight="1">
      <c r="B267" s="138"/>
      <c r="C267" s="138"/>
    </row>
    <row r="268" spans="2:3" ht="12.75" customHeight="1">
      <c r="B268" s="138"/>
      <c r="C268" s="138"/>
    </row>
    <row r="269" spans="2:3" ht="12.75" customHeight="1">
      <c r="B269" s="138"/>
      <c r="C269" s="138"/>
    </row>
    <row r="270" spans="2:3" ht="12.75" customHeight="1">
      <c r="B270" s="138"/>
      <c r="C270" s="138"/>
    </row>
    <row r="271" spans="2:3" ht="12.75" customHeight="1">
      <c r="B271" s="138"/>
      <c r="C271" s="138"/>
    </row>
    <row r="272" spans="2:3" ht="12.75" customHeight="1">
      <c r="B272" s="138"/>
      <c r="C272" s="138"/>
    </row>
    <row r="273" spans="2:3" ht="12.75" customHeight="1">
      <c r="B273" s="138"/>
      <c r="C273" s="138"/>
    </row>
    <row r="274" spans="2:3" ht="12.75" customHeight="1">
      <c r="B274" s="138"/>
      <c r="C274" s="138"/>
    </row>
    <row r="275" spans="2:3" ht="12.75" customHeight="1">
      <c r="B275" s="138"/>
      <c r="C275" s="138"/>
    </row>
    <row r="276" spans="2:3" ht="12.75" customHeight="1">
      <c r="B276" s="138"/>
      <c r="C276" s="138"/>
    </row>
    <row r="277" spans="2:3" ht="12.75" customHeight="1">
      <c r="B277" s="138"/>
      <c r="C277" s="138"/>
    </row>
    <row r="278" spans="2:3" ht="12.75" customHeight="1">
      <c r="B278" s="138"/>
      <c r="C278" s="138"/>
    </row>
    <row r="279" spans="2:3" ht="12.75" customHeight="1">
      <c r="B279" s="138"/>
      <c r="C279" s="138"/>
    </row>
    <row r="280" spans="2:3" ht="12.75" customHeight="1">
      <c r="B280" s="138"/>
      <c r="C280" s="138"/>
    </row>
    <row r="281" spans="2:3" ht="12.75" customHeight="1">
      <c r="B281" s="138"/>
      <c r="C281" s="138"/>
    </row>
    <row r="282" spans="2:3" ht="12.75" customHeight="1">
      <c r="B282" s="138"/>
      <c r="C282" s="138"/>
    </row>
    <row r="283" spans="2:3" ht="12.75" customHeight="1">
      <c r="B283" s="138"/>
      <c r="C283" s="138"/>
    </row>
    <row r="284" spans="2:3" ht="12.75" customHeight="1">
      <c r="B284" s="138"/>
      <c r="C284" s="138"/>
    </row>
    <row r="285" spans="2:3" ht="12.75" customHeight="1">
      <c r="B285" s="138"/>
      <c r="C285" s="138"/>
    </row>
    <row r="286" spans="2:3" ht="12.75" customHeight="1">
      <c r="B286" s="138"/>
      <c r="C286" s="138"/>
    </row>
    <row r="287" spans="2:3" ht="12.75" customHeight="1">
      <c r="B287" s="138"/>
      <c r="C287" s="138"/>
    </row>
    <row r="288" spans="2:3" ht="12.75" customHeight="1">
      <c r="B288" s="138"/>
      <c r="C288" s="138"/>
    </row>
    <row r="289" spans="2:3" ht="12.75" customHeight="1">
      <c r="B289" s="138"/>
      <c r="C289" s="138"/>
    </row>
    <row r="290" spans="2:3" ht="12.75" customHeight="1">
      <c r="B290" s="138"/>
      <c r="C290" s="138"/>
    </row>
    <row r="291" spans="2:3" ht="12.75" customHeight="1">
      <c r="B291" s="138"/>
      <c r="C291" s="138"/>
    </row>
    <row r="292" spans="2:3" ht="12.75" customHeight="1">
      <c r="B292" s="138"/>
      <c r="C292" s="138"/>
    </row>
    <row r="293" spans="2:3" ht="12.75" customHeight="1">
      <c r="B293" s="138"/>
      <c r="C293" s="138"/>
    </row>
    <row r="294" spans="2:3" ht="12.75" customHeight="1">
      <c r="B294" s="138"/>
      <c r="C294" s="138"/>
    </row>
    <row r="295" spans="2:3" ht="12.75" customHeight="1">
      <c r="B295" s="138"/>
      <c r="C295" s="138"/>
    </row>
    <row r="296" spans="2:3" ht="12.75" customHeight="1">
      <c r="B296" s="138"/>
      <c r="C296" s="138"/>
    </row>
    <row r="297" spans="2:3" ht="12.75" customHeight="1">
      <c r="B297" s="138"/>
      <c r="C297" s="138"/>
    </row>
    <row r="298" spans="2:3" ht="12.75" customHeight="1">
      <c r="B298" s="138"/>
      <c r="C298" s="138"/>
    </row>
    <row r="299" spans="2:3" ht="12.75" customHeight="1">
      <c r="B299" s="138"/>
      <c r="C299" s="138"/>
    </row>
    <row r="300" spans="2:3" ht="12.75" customHeight="1">
      <c r="B300" s="138"/>
      <c r="C300" s="138"/>
    </row>
    <row r="301" spans="2:3" ht="12.75" customHeight="1">
      <c r="B301" s="138"/>
      <c r="C301" s="138"/>
    </row>
    <row r="302" spans="2:3" ht="12.75" customHeight="1">
      <c r="B302" s="138"/>
      <c r="C302" s="138"/>
    </row>
    <row r="303" spans="2:3" ht="12.75" customHeight="1">
      <c r="B303" s="138"/>
      <c r="C303" s="138"/>
    </row>
    <row r="304" spans="2:3" ht="12.75" customHeight="1">
      <c r="B304" s="138"/>
      <c r="C304" s="138"/>
    </row>
    <row r="305" spans="2:3" ht="12.75" customHeight="1">
      <c r="B305" s="138"/>
      <c r="C305" s="138"/>
    </row>
    <row r="306" spans="2:3" ht="12.75" customHeight="1">
      <c r="B306" s="138"/>
      <c r="C306" s="138"/>
    </row>
    <row r="307" spans="2:3" ht="12.75" customHeight="1">
      <c r="B307" s="138"/>
      <c r="C307" s="138"/>
    </row>
    <row r="308" spans="2:3" ht="12.75" customHeight="1">
      <c r="B308" s="138"/>
      <c r="C308" s="138"/>
    </row>
    <row r="309" spans="2:3" ht="12.75" customHeight="1">
      <c r="B309" s="138"/>
      <c r="C309" s="138"/>
    </row>
    <row r="310" spans="2:3" ht="12.75" customHeight="1">
      <c r="B310" s="138"/>
      <c r="C310" s="138"/>
    </row>
    <row r="311" spans="2:3" ht="12.75" customHeight="1">
      <c r="B311" s="138"/>
      <c r="C311" s="138"/>
    </row>
    <row r="312" spans="2:3" ht="12.75" customHeight="1">
      <c r="B312" s="138"/>
      <c r="C312" s="138"/>
    </row>
    <row r="313" spans="2:3" ht="12.75" customHeight="1">
      <c r="B313" s="138"/>
      <c r="C313" s="138"/>
    </row>
    <row r="314" spans="2:3" ht="12.75" customHeight="1">
      <c r="B314" s="138"/>
      <c r="C314" s="138"/>
    </row>
    <row r="315" spans="2:3" ht="12.75" customHeight="1">
      <c r="B315" s="138"/>
      <c r="C315" s="138"/>
    </row>
    <row r="316" spans="2:3" ht="12.75" customHeight="1">
      <c r="B316" s="138"/>
      <c r="C316" s="138"/>
    </row>
    <row r="317" spans="2:3" ht="12.75" customHeight="1">
      <c r="B317" s="138"/>
      <c r="C317" s="138"/>
    </row>
    <row r="318" spans="2:3" ht="12.75" customHeight="1">
      <c r="B318" s="138"/>
      <c r="C318" s="138"/>
    </row>
    <row r="319" spans="2:3" ht="12.75" customHeight="1">
      <c r="B319" s="138"/>
      <c r="C319" s="138"/>
    </row>
    <row r="320" spans="2:3" ht="12.75" customHeight="1">
      <c r="B320" s="138"/>
      <c r="C320" s="138"/>
    </row>
    <row r="321" spans="2:3" ht="12.75" customHeight="1">
      <c r="B321" s="138"/>
      <c r="C321" s="138"/>
    </row>
    <row r="322" spans="2:3" ht="12.75" customHeight="1">
      <c r="B322" s="138"/>
      <c r="C322" s="138"/>
    </row>
    <row r="323" spans="2:3" ht="12.75" customHeight="1">
      <c r="B323" s="138"/>
      <c r="C323" s="138"/>
    </row>
    <row r="324" spans="2:3" ht="12.75" customHeight="1">
      <c r="B324" s="138"/>
      <c r="C324" s="138"/>
    </row>
    <row r="325" spans="2:3" ht="12.75" customHeight="1">
      <c r="B325" s="138"/>
      <c r="C325" s="138"/>
    </row>
    <row r="326" spans="2:3" ht="12.75" customHeight="1">
      <c r="B326" s="138"/>
      <c r="C326" s="138"/>
    </row>
    <row r="327" spans="2:3" ht="12.75" customHeight="1">
      <c r="B327" s="138"/>
      <c r="C327" s="138"/>
    </row>
    <row r="328" spans="2:3" ht="12.75" customHeight="1">
      <c r="B328" s="138"/>
      <c r="C328" s="138"/>
    </row>
    <row r="329" spans="2:3" ht="12.75" customHeight="1">
      <c r="B329" s="138"/>
      <c r="C329" s="138"/>
    </row>
    <row r="330" spans="2:3" ht="12.75" customHeight="1">
      <c r="B330" s="138"/>
      <c r="C330" s="138"/>
    </row>
    <row r="331" spans="2:3" ht="12.75" customHeight="1">
      <c r="B331" s="138"/>
      <c r="C331" s="138"/>
    </row>
    <row r="332" spans="2:3" ht="12.75" customHeight="1">
      <c r="B332" s="138"/>
      <c r="C332" s="138"/>
    </row>
    <row r="333" spans="2:3" ht="12.75" customHeight="1">
      <c r="B333" s="138"/>
      <c r="C333" s="138"/>
    </row>
    <row r="334" spans="2:3" ht="12.75" customHeight="1">
      <c r="B334" s="138"/>
      <c r="C334" s="138"/>
    </row>
    <row r="335" spans="2:3" ht="12.75" customHeight="1">
      <c r="B335" s="138"/>
      <c r="C335" s="138"/>
    </row>
    <row r="336" spans="2:3" ht="12.75" customHeight="1">
      <c r="B336" s="138"/>
      <c r="C336" s="138"/>
    </row>
    <row r="337" spans="2:3" ht="12.75" customHeight="1">
      <c r="B337" s="138"/>
      <c r="C337" s="138"/>
    </row>
    <row r="338" spans="2:3" ht="12.75" customHeight="1">
      <c r="B338" s="138"/>
      <c r="C338" s="138"/>
    </row>
    <row r="339" spans="2:3" ht="12.75" customHeight="1">
      <c r="B339" s="138"/>
      <c r="C339" s="138"/>
    </row>
    <row r="340" spans="2:3" ht="12.75" customHeight="1">
      <c r="B340" s="138"/>
      <c r="C340" s="138"/>
    </row>
    <row r="341" spans="2:3" ht="12.75" customHeight="1">
      <c r="B341" s="138"/>
      <c r="C341" s="138"/>
    </row>
    <row r="342" spans="2:3" ht="12.75" customHeight="1">
      <c r="B342" s="138"/>
      <c r="C342" s="138"/>
    </row>
    <row r="343" spans="2:3" ht="12.75" customHeight="1">
      <c r="B343" s="138"/>
      <c r="C343" s="138"/>
    </row>
    <row r="344" spans="2:3" ht="12.75" customHeight="1">
      <c r="B344" s="138"/>
      <c r="C344" s="138"/>
    </row>
    <row r="345" spans="2:3" ht="12.75" customHeight="1">
      <c r="B345" s="138"/>
      <c r="C345" s="138"/>
    </row>
    <row r="346" spans="2:3" ht="12.75" customHeight="1">
      <c r="B346" s="138"/>
      <c r="C346" s="138"/>
    </row>
    <row r="347" spans="2:3" ht="12.75" customHeight="1">
      <c r="B347" s="138"/>
      <c r="C347" s="138"/>
    </row>
    <row r="348" spans="2:3" ht="12.75" customHeight="1">
      <c r="B348" s="138"/>
      <c r="C348" s="138"/>
    </row>
    <row r="349" spans="2:3" ht="12.75" customHeight="1">
      <c r="B349" s="138"/>
      <c r="C349" s="138"/>
    </row>
    <row r="350" spans="2:3" ht="12.75" customHeight="1">
      <c r="B350" s="138"/>
      <c r="C350" s="138"/>
    </row>
    <row r="351" spans="2:3" ht="12.75" customHeight="1">
      <c r="B351" s="138"/>
      <c r="C351" s="138"/>
    </row>
    <row r="352" spans="2:3" ht="12.75" customHeight="1">
      <c r="B352" s="138"/>
      <c r="C352" s="138"/>
    </row>
    <row r="353" spans="2:3" ht="12.75" customHeight="1">
      <c r="B353" s="138"/>
      <c r="C353" s="138"/>
    </row>
    <row r="354" spans="2:3" ht="12.75" customHeight="1">
      <c r="B354" s="138"/>
      <c r="C354" s="138"/>
    </row>
    <row r="355" spans="2:3" ht="12.75" customHeight="1">
      <c r="B355" s="138"/>
      <c r="C355" s="138"/>
    </row>
    <row r="356" spans="2:3" ht="12.75" customHeight="1">
      <c r="B356" s="138"/>
      <c r="C356" s="138"/>
    </row>
    <row r="357" spans="2:3" ht="12.75" customHeight="1">
      <c r="B357" s="138"/>
      <c r="C357" s="138"/>
    </row>
    <row r="358" spans="2:3" ht="12.75" customHeight="1">
      <c r="B358" s="138"/>
      <c r="C358" s="138"/>
    </row>
    <row r="359" spans="2:3" ht="12.75" customHeight="1">
      <c r="B359" s="138"/>
      <c r="C359" s="138"/>
    </row>
    <row r="360" spans="2:3" ht="12.75" customHeight="1">
      <c r="B360" s="138"/>
      <c r="C360" s="138"/>
    </row>
    <row r="361" spans="2:3" ht="12.75" customHeight="1">
      <c r="B361" s="138"/>
      <c r="C361" s="138"/>
    </row>
    <row r="362" spans="2:3" ht="12.75" customHeight="1">
      <c r="B362" s="138"/>
      <c r="C362" s="138"/>
    </row>
    <row r="363" spans="2:3" ht="12.75" customHeight="1">
      <c r="B363" s="138"/>
      <c r="C363" s="138"/>
    </row>
    <row r="364" spans="2:3" ht="12.75" customHeight="1">
      <c r="B364" s="138"/>
      <c r="C364" s="138"/>
    </row>
    <row r="365" spans="2:3" ht="12.75" customHeight="1">
      <c r="B365" s="138"/>
      <c r="C365" s="138"/>
    </row>
    <row r="366" spans="2:3" ht="12.75" customHeight="1">
      <c r="B366" s="138"/>
      <c r="C366" s="138"/>
    </row>
    <row r="367" spans="2:3" ht="12.75" customHeight="1">
      <c r="B367" s="138"/>
      <c r="C367" s="138"/>
    </row>
    <row r="368" spans="2:3" ht="12.75" customHeight="1">
      <c r="B368" s="138"/>
      <c r="C368" s="138"/>
    </row>
    <row r="369" spans="2:3" ht="12.75" customHeight="1">
      <c r="B369" s="138"/>
      <c r="C369" s="138"/>
    </row>
    <row r="370" spans="2:3" ht="12.75" customHeight="1">
      <c r="B370" s="138"/>
      <c r="C370" s="138"/>
    </row>
    <row r="371" spans="2:3" ht="12.75" customHeight="1">
      <c r="B371" s="138"/>
      <c r="C371" s="138"/>
    </row>
    <row r="372" spans="2:3" ht="12.75" customHeight="1">
      <c r="B372" s="138"/>
      <c r="C372" s="138"/>
    </row>
    <row r="373" spans="2:3" ht="12.75" customHeight="1">
      <c r="B373" s="138"/>
      <c r="C373" s="138"/>
    </row>
    <row r="374" spans="2:3" ht="12.75" customHeight="1">
      <c r="B374" s="138"/>
      <c r="C374" s="138"/>
    </row>
    <row r="375" spans="2:3" ht="12.75" customHeight="1">
      <c r="B375" s="138"/>
      <c r="C375" s="138"/>
    </row>
    <row r="376" spans="2:3" ht="12.75" customHeight="1">
      <c r="B376" s="138"/>
      <c r="C376" s="138"/>
    </row>
    <row r="377" spans="2:3" ht="12.75" customHeight="1">
      <c r="B377" s="138"/>
      <c r="C377" s="138"/>
    </row>
    <row r="378" spans="2:3" ht="12.75" customHeight="1">
      <c r="B378" s="138"/>
      <c r="C378" s="138"/>
    </row>
    <row r="379" spans="2:3" ht="12.75" customHeight="1">
      <c r="B379" s="138"/>
      <c r="C379" s="138"/>
    </row>
    <row r="380" spans="2:3" ht="12.75" customHeight="1">
      <c r="B380" s="138"/>
      <c r="C380" s="138"/>
    </row>
    <row r="381" spans="2:3" ht="12.75" customHeight="1">
      <c r="B381" s="138"/>
      <c r="C381" s="138"/>
    </row>
    <row r="382" spans="2:3" ht="12.75" customHeight="1">
      <c r="B382" s="138"/>
      <c r="C382" s="138"/>
    </row>
    <row r="383" spans="2:3" ht="12.75" customHeight="1">
      <c r="B383" s="138"/>
      <c r="C383" s="138"/>
    </row>
    <row r="384" spans="2:3" ht="12.75" customHeight="1">
      <c r="B384" s="138"/>
      <c r="C384" s="138"/>
    </row>
    <row r="385" spans="2:3" ht="12.75" customHeight="1">
      <c r="B385" s="138"/>
      <c r="C385" s="138"/>
    </row>
    <row r="386" spans="2:3" ht="12.75" customHeight="1">
      <c r="B386" s="138"/>
      <c r="C386" s="138"/>
    </row>
    <row r="387" spans="2:3" ht="12.75" customHeight="1">
      <c r="B387" s="138"/>
      <c r="C387" s="138"/>
    </row>
    <row r="388" spans="2:3" ht="12.75" customHeight="1">
      <c r="B388" s="138"/>
      <c r="C388" s="138"/>
    </row>
    <row r="389" spans="2:3" ht="12.75" customHeight="1">
      <c r="B389" s="138"/>
      <c r="C389" s="138"/>
    </row>
    <row r="390" spans="2:3" ht="12.75" customHeight="1">
      <c r="B390" s="138"/>
      <c r="C390" s="138"/>
    </row>
    <row r="391" spans="2:3" ht="12.75" customHeight="1">
      <c r="B391" s="138"/>
      <c r="C391" s="138"/>
    </row>
    <row r="392" spans="2:3" ht="12.75" customHeight="1">
      <c r="B392" s="138"/>
      <c r="C392" s="138"/>
    </row>
    <row r="393" spans="2:3" ht="12.75" customHeight="1">
      <c r="B393" s="138"/>
      <c r="C393" s="138"/>
    </row>
    <row r="394" spans="2:3" ht="12.75" customHeight="1">
      <c r="B394" s="138"/>
      <c r="C394" s="138"/>
    </row>
    <row r="395" spans="2:3" ht="12.75" customHeight="1">
      <c r="B395" s="138"/>
      <c r="C395" s="138"/>
    </row>
    <row r="396" spans="2:3" ht="12.75" customHeight="1">
      <c r="B396" s="138"/>
      <c r="C396" s="138"/>
    </row>
    <row r="397" spans="2:3" ht="12.75" customHeight="1">
      <c r="B397" s="138"/>
      <c r="C397" s="138"/>
    </row>
    <row r="398" spans="2:3" ht="12.75" customHeight="1">
      <c r="B398" s="138"/>
      <c r="C398" s="138"/>
    </row>
    <row r="399" spans="2:3" ht="12.75" customHeight="1">
      <c r="B399" s="138"/>
      <c r="C399" s="138"/>
    </row>
    <row r="400" spans="2:3" ht="12.75" customHeight="1">
      <c r="B400" s="138"/>
      <c r="C400" s="138"/>
    </row>
    <row r="401" spans="2:3" ht="12.75" customHeight="1">
      <c r="B401" s="138"/>
      <c r="C401" s="138"/>
    </row>
    <row r="402" spans="2:3" ht="12.75" customHeight="1">
      <c r="B402" s="138"/>
      <c r="C402" s="138"/>
    </row>
    <row r="403" spans="2:3" ht="12.75" customHeight="1">
      <c r="B403" s="138"/>
      <c r="C403" s="138"/>
    </row>
    <row r="404" spans="2:3" ht="12.75" customHeight="1">
      <c r="B404" s="138"/>
      <c r="C404" s="138"/>
    </row>
    <row r="405" spans="2:3" ht="12.75" customHeight="1">
      <c r="B405" s="138"/>
      <c r="C405" s="138"/>
    </row>
    <row r="406" spans="2:3" ht="12.75" customHeight="1">
      <c r="B406" s="138"/>
      <c r="C406" s="138"/>
    </row>
    <row r="407" spans="2:3" ht="12.75" customHeight="1">
      <c r="B407" s="138"/>
      <c r="C407" s="138"/>
    </row>
    <row r="408" spans="2:3" ht="12.75" customHeight="1">
      <c r="B408" s="138"/>
      <c r="C408" s="138"/>
    </row>
    <row r="409" spans="2:3" ht="12.75" customHeight="1">
      <c r="B409" s="138"/>
      <c r="C409" s="138"/>
    </row>
    <row r="410" spans="2:3" ht="12.75" customHeight="1">
      <c r="B410" s="138"/>
      <c r="C410" s="138"/>
    </row>
    <row r="411" spans="2:3" ht="12.75" customHeight="1">
      <c r="B411" s="138"/>
      <c r="C411" s="138"/>
    </row>
    <row r="412" spans="2:3" ht="12.75" customHeight="1">
      <c r="B412" s="138"/>
      <c r="C412" s="138"/>
    </row>
    <row r="413" spans="2:3" ht="12.75" customHeight="1">
      <c r="B413" s="138"/>
      <c r="C413" s="138"/>
    </row>
    <row r="414" spans="2:3" ht="12.75" customHeight="1">
      <c r="B414" s="138"/>
      <c r="C414" s="138"/>
    </row>
    <row r="415" spans="2:3" ht="12.75" customHeight="1">
      <c r="B415" s="138"/>
      <c r="C415" s="138"/>
    </row>
    <row r="416" spans="2:3" ht="12.75" customHeight="1">
      <c r="B416" s="138"/>
      <c r="C416" s="138"/>
    </row>
    <row r="417" spans="2:3" ht="12.75" customHeight="1">
      <c r="B417" s="138"/>
      <c r="C417" s="138"/>
    </row>
    <row r="418" spans="2:3" ht="12.75" customHeight="1">
      <c r="B418" s="138"/>
      <c r="C418" s="138"/>
    </row>
    <row r="419" spans="2:3" ht="12.75" customHeight="1">
      <c r="B419" s="138"/>
      <c r="C419" s="138"/>
    </row>
    <row r="420" spans="2:3" ht="12.75" customHeight="1">
      <c r="B420" s="138"/>
      <c r="C420" s="138"/>
    </row>
    <row r="421" spans="2:3" ht="12.75" customHeight="1">
      <c r="B421" s="138"/>
      <c r="C421" s="138"/>
    </row>
    <row r="422" spans="2:3" ht="12.75" customHeight="1">
      <c r="B422" s="138"/>
      <c r="C422" s="138"/>
    </row>
    <row r="423" spans="2:3" ht="12.75" customHeight="1">
      <c r="B423" s="138"/>
      <c r="C423" s="138"/>
    </row>
    <row r="424" spans="2:3" ht="12.75" customHeight="1">
      <c r="B424" s="138"/>
      <c r="C424" s="138"/>
    </row>
    <row r="425" spans="2:3" ht="12.75" customHeight="1">
      <c r="B425" s="138"/>
      <c r="C425" s="138"/>
    </row>
    <row r="426" spans="2:3" ht="12.75" customHeight="1">
      <c r="B426" s="138"/>
      <c r="C426" s="138"/>
    </row>
    <row r="427" spans="2:3" ht="12.75" customHeight="1">
      <c r="B427" s="138"/>
      <c r="C427" s="138"/>
    </row>
    <row r="428" spans="2:3" ht="12.75" customHeight="1">
      <c r="B428" s="138"/>
      <c r="C428" s="138"/>
    </row>
    <row r="429" spans="2:3" ht="12.75" customHeight="1">
      <c r="B429" s="138"/>
      <c r="C429" s="138"/>
    </row>
    <row r="430" spans="2:3" ht="12.75" customHeight="1">
      <c r="B430" s="138"/>
      <c r="C430" s="138"/>
    </row>
    <row r="431" spans="2:3" ht="12.75" customHeight="1">
      <c r="B431" s="138"/>
      <c r="C431" s="138"/>
    </row>
    <row r="432" spans="2:3" ht="12.75" customHeight="1">
      <c r="B432" s="138"/>
      <c r="C432" s="138"/>
    </row>
    <row r="433" spans="2:3" ht="12.75" customHeight="1">
      <c r="B433" s="138"/>
      <c r="C433" s="138"/>
    </row>
    <row r="434" spans="2:3" ht="12.75" customHeight="1">
      <c r="B434" s="138"/>
      <c r="C434" s="138"/>
    </row>
    <row r="435" spans="2:3" ht="12.75" customHeight="1">
      <c r="B435" s="138"/>
      <c r="C435" s="138"/>
    </row>
    <row r="436" spans="2:3" ht="12.75" customHeight="1">
      <c r="B436" s="138"/>
      <c r="C436" s="138"/>
    </row>
    <row r="437" spans="2:3" ht="12.75" customHeight="1">
      <c r="B437" s="138"/>
      <c r="C437" s="138"/>
    </row>
    <row r="438" spans="2:3" ht="12.75" customHeight="1">
      <c r="B438" s="138"/>
      <c r="C438" s="138"/>
    </row>
    <row r="439" spans="2:3" ht="12.75" customHeight="1">
      <c r="B439" s="138"/>
      <c r="C439" s="138"/>
    </row>
    <row r="440" spans="2:3" ht="12.75" customHeight="1">
      <c r="B440" s="138"/>
      <c r="C440" s="138"/>
    </row>
    <row r="441" spans="2:3" ht="12.75" customHeight="1">
      <c r="B441" s="138"/>
      <c r="C441" s="138"/>
    </row>
    <row r="442" spans="2:3" ht="12.75" customHeight="1">
      <c r="B442" s="138"/>
      <c r="C442" s="138"/>
    </row>
    <row r="443" spans="2:3" ht="12.75" customHeight="1">
      <c r="B443" s="138"/>
      <c r="C443" s="138"/>
    </row>
    <row r="444" spans="2:3" ht="12.75" customHeight="1">
      <c r="B444" s="138"/>
      <c r="C444" s="138"/>
    </row>
    <row r="445" spans="2:3" ht="12.75" customHeight="1">
      <c r="B445" s="138"/>
      <c r="C445" s="138"/>
    </row>
    <row r="446" spans="2:3" ht="12.75" customHeight="1">
      <c r="B446" s="138"/>
      <c r="C446" s="138"/>
    </row>
    <row r="447" spans="2:3" ht="12.75" customHeight="1">
      <c r="B447" s="138"/>
      <c r="C447" s="138"/>
    </row>
    <row r="448" spans="2:3" ht="12.75" customHeight="1">
      <c r="B448" s="138"/>
      <c r="C448" s="138"/>
    </row>
    <row r="449" spans="2:3" ht="12.75" customHeight="1">
      <c r="B449" s="138"/>
      <c r="C449" s="138"/>
    </row>
    <row r="450" spans="2:3" ht="12.75" customHeight="1">
      <c r="B450" s="138"/>
      <c r="C450" s="138"/>
    </row>
    <row r="451" spans="2:3" ht="12.75" customHeight="1">
      <c r="B451" s="138"/>
      <c r="C451" s="138"/>
    </row>
    <row r="452" spans="2:3" ht="12.75" customHeight="1">
      <c r="B452" s="138"/>
      <c r="C452" s="138"/>
    </row>
    <row r="453" spans="2:3" ht="12.75" customHeight="1">
      <c r="B453" s="138"/>
      <c r="C453" s="138"/>
    </row>
    <row r="454" spans="2:3" ht="12.75" customHeight="1">
      <c r="B454" s="138"/>
      <c r="C454" s="138"/>
    </row>
    <row r="455" spans="2:3" ht="12.75" customHeight="1">
      <c r="B455" s="138"/>
      <c r="C455" s="138"/>
    </row>
    <row r="456" spans="2:3" ht="12.75" customHeight="1">
      <c r="B456" s="138"/>
      <c r="C456" s="138"/>
    </row>
    <row r="457" spans="2:3" ht="12.75" customHeight="1">
      <c r="B457" s="138"/>
      <c r="C457" s="138"/>
    </row>
    <row r="458" spans="2:3" ht="12.75" customHeight="1">
      <c r="B458" s="138"/>
      <c r="C458" s="138"/>
    </row>
    <row r="459" spans="2:3" ht="12.75" customHeight="1">
      <c r="B459" s="138"/>
      <c r="C459" s="138"/>
    </row>
    <row r="460" spans="2:3" ht="12.75" customHeight="1">
      <c r="B460" s="138"/>
      <c r="C460" s="138"/>
    </row>
    <row r="461" spans="2:3" ht="12.75" customHeight="1">
      <c r="B461" s="138"/>
      <c r="C461" s="138"/>
    </row>
    <row r="462" spans="2:3" ht="12.75" customHeight="1">
      <c r="B462" s="138"/>
      <c r="C462" s="138"/>
    </row>
    <row r="463" spans="2:3" ht="12.75" customHeight="1">
      <c r="B463" s="138"/>
      <c r="C463" s="138"/>
    </row>
    <row r="464" spans="2:3" ht="12.75" customHeight="1">
      <c r="B464" s="138"/>
      <c r="C464" s="138"/>
    </row>
    <row r="465" spans="2:3" ht="12.75" customHeight="1">
      <c r="B465" s="138"/>
      <c r="C465" s="138"/>
    </row>
    <row r="466" spans="2:3" ht="12.75" customHeight="1">
      <c r="B466" s="138"/>
      <c r="C466" s="138"/>
    </row>
    <row r="467" spans="2:3" ht="12.75" customHeight="1">
      <c r="B467" s="138"/>
      <c r="C467" s="138"/>
    </row>
    <row r="468" spans="2:3" ht="12.75" customHeight="1">
      <c r="B468" s="138"/>
      <c r="C468" s="138"/>
    </row>
    <row r="469" spans="2:3" ht="12.75" customHeight="1">
      <c r="B469" s="138"/>
      <c r="C469" s="138"/>
    </row>
    <row r="470" spans="2:3" ht="12.75" customHeight="1">
      <c r="B470" s="138"/>
      <c r="C470" s="138"/>
    </row>
    <row r="471" spans="2:3" ht="12.75" customHeight="1">
      <c r="B471" s="138"/>
      <c r="C471" s="138"/>
    </row>
    <row r="472" spans="2:3" ht="12.75" customHeight="1">
      <c r="B472" s="138"/>
      <c r="C472" s="138"/>
    </row>
    <row r="473" spans="2:3" ht="12.75" customHeight="1">
      <c r="B473" s="138"/>
      <c r="C473" s="138"/>
    </row>
    <row r="474" spans="2:3" ht="12.75" customHeight="1">
      <c r="B474" s="138"/>
      <c r="C474" s="138"/>
    </row>
    <row r="475" spans="2:3" ht="12.75" customHeight="1">
      <c r="B475" s="138"/>
      <c r="C475" s="138"/>
    </row>
    <row r="476" spans="2:3" ht="12.75" customHeight="1">
      <c r="B476" s="138"/>
      <c r="C476" s="138"/>
    </row>
    <row r="477" spans="2:3" ht="12.75" customHeight="1">
      <c r="B477" s="138"/>
      <c r="C477" s="138"/>
    </row>
    <row r="478" spans="2:3" ht="12.75" customHeight="1">
      <c r="B478" s="138"/>
      <c r="C478" s="138"/>
    </row>
    <row r="479" spans="2:3" ht="12.75" customHeight="1">
      <c r="B479" s="138"/>
      <c r="C479" s="138"/>
    </row>
    <row r="480" spans="2:3" ht="12.75" customHeight="1">
      <c r="B480" s="138"/>
      <c r="C480" s="138"/>
    </row>
    <row r="481" spans="2:3" ht="12.75" customHeight="1">
      <c r="B481" s="138"/>
      <c r="C481" s="138"/>
    </row>
    <row r="482" spans="2:3" ht="12.75" customHeight="1">
      <c r="B482" s="138"/>
      <c r="C482" s="138"/>
    </row>
    <row r="483" spans="2:3" ht="12.75" customHeight="1">
      <c r="B483" s="138"/>
      <c r="C483" s="138"/>
    </row>
    <row r="484" spans="2:3" ht="12.75" customHeight="1">
      <c r="B484" s="138"/>
      <c r="C484" s="138"/>
    </row>
    <row r="485" spans="2:3" ht="12.75" customHeight="1">
      <c r="B485" s="138"/>
      <c r="C485" s="138"/>
    </row>
    <row r="486" spans="2:3" ht="12.75" customHeight="1">
      <c r="B486" s="138"/>
      <c r="C486" s="138"/>
    </row>
    <row r="487" spans="2:3" ht="12.75" customHeight="1">
      <c r="B487" s="138"/>
      <c r="C487" s="138"/>
    </row>
    <row r="488" spans="2:3" ht="12.75" customHeight="1">
      <c r="B488" s="138"/>
      <c r="C488" s="138"/>
    </row>
    <row r="489" spans="2:3" ht="12.75" customHeight="1">
      <c r="B489" s="138"/>
      <c r="C489" s="138"/>
    </row>
    <row r="490" spans="2:3" ht="12.75" customHeight="1">
      <c r="B490" s="138"/>
      <c r="C490" s="138"/>
    </row>
    <row r="491" spans="2:3" ht="12.75" customHeight="1">
      <c r="B491" s="138"/>
      <c r="C491" s="138"/>
    </row>
    <row r="492" spans="2:3" ht="12.75" customHeight="1">
      <c r="B492" s="138"/>
      <c r="C492" s="138"/>
    </row>
    <row r="493" spans="2:3" ht="12.75" customHeight="1">
      <c r="B493" s="138"/>
      <c r="C493" s="138"/>
    </row>
    <row r="494" spans="2:3" ht="12.75" customHeight="1">
      <c r="B494" s="138"/>
      <c r="C494" s="138"/>
    </row>
    <row r="495" spans="2:3" ht="12.75" customHeight="1">
      <c r="B495" s="138"/>
      <c r="C495" s="138"/>
    </row>
    <row r="496" spans="2:3" ht="12.75" customHeight="1">
      <c r="B496" s="138"/>
      <c r="C496" s="138"/>
    </row>
    <row r="497" spans="2:3" ht="12.75" customHeight="1">
      <c r="B497" s="138"/>
      <c r="C497" s="138"/>
    </row>
    <row r="498" spans="2:3" ht="12.75" customHeight="1">
      <c r="B498" s="138"/>
      <c r="C498" s="138"/>
    </row>
    <row r="499" spans="2:3" ht="12.75" customHeight="1">
      <c r="B499" s="138"/>
      <c r="C499" s="138"/>
    </row>
    <row r="500" spans="2:3" ht="12.75" customHeight="1">
      <c r="B500" s="138"/>
      <c r="C500" s="138"/>
    </row>
    <row r="501" spans="2:3" ht="12.75" customHeight="1">
      <c r="B501" s="138"/>
      <c r="C501" s="138"/>
    </row>
    <row r="502" spans="2:3" ht="12.75" customHeight="1">
      <c r="B502" s="138"/>
      <c r="C502" s="138"/>
    </row>
    <row r="503" spans="2:3" ht="12.75" customHeight="1">
      <c r="B503" s="138"/>
      <c r="C503" s="138"/>
    </row>
    <row r="504" spans="2:3" ht="12.75" customHeight="1">
      <c r="B504" s="138"/>
      <c r="C504" s="138"/>
    </row>
    <row r="505" spans="2:3" ht="12.75" customHeight="1">
      <c r="B505" s="138"/>
      <c r="C505" s="138"/>
    </row>
    <row r="506" spans="2:3" ht="12.75" customHeight="1">
      <c r="B506" s="138"/>
      <c r="C506" s="138"/>
    </row>
    <row r="507" spans="2:3" ht="12.75" customHeight="1">
      <c r="B507" s="138"/>
      <c r="C507" s="138"/>
    </row>
    <row r="508" spans="2:3" ht="12.75" customHeight="1">
      <c r="B508" s="138"/>
      <c r="C508" s="138"/>
    </row>
    <row r="509" spans="2:3" ht="12.75" customHeight="1">
      <c r="B509" s="138"/>
      <c r="C509" s="138"/>
    </row>
    <row r="510" spans="2:3" ht="12.75" customHeight="1">
      <c r="B510" s="138"/>
      <c r="C510" s="138"/>
    </row>
    <row r="511" spans="2:3" ht="12.75" customHeight="1">
      <c r="B511" s="138"/>
      <c r="C511" s="138"/>
    </row>
    <row r="512" spans="2:3" ht="12.75" customHeight="1">
      <c r="B512" s="138"/>
      <c r="C512" s="138"/>
    </row>
    <row r="513" spans="2:3" ht="12.75" customHeight="1">
      <c r="B513" s="138"/>
      <c r="C513" s="138"/>
    </row>
    <row r="514" spans="2:3" ht="12.75" customHeight="1">
      <c r="B514" s="138"/>
      <c r="C514" s="138"/>
    </row>
    <row r="515" spans="2:3" ht="12.75" customHeight="1">
      <c r="B515" s="138"/>
      <c r="C515" s="138"/>
    </row>
    <row r="516" spans="2:3" ht="12.75" customHeight="1">
      <c r="B516" s="138"/>
      <c r="C516" s="138"/>
    </row>
    <row r="517" spans="2:3" ht="12.75" customHeight="1">
      <c r="B517" s="138"/>
      <c r="C517" s="138"/>
    </row>
    <row r="518" spans="2:3" ht="12.75" customHeight="1">
      <c r="B518" s="138"/>
      <c r="C518" s="138"/>
    </row>
    <row r="519" spans="2:3" ht="12.75" customHeight="1">
      <c r="B519" s="138"/>
      <c r="C519" s="138"/>
    </row>
    <row r="520" spans="2:3" ht="12.75" customHeight="1">
      <c r="B520" s="138"/>
      <c r="C520" s="138"/>
    </row>
    <row r="521" spans="2:3" ht="12.75" customHeight="1">
      <c r="B521" s="138"/>
      <c r="C521" s="138"/>
    </row>
    <row r="522" spans="2:3" ht="12.75" customHeight="1">
      <c r="B522" s="138"/>
      <c r="C522" s="138"/>
    </row>
    <row r="523" spans="2:3" ht="12.75" customHeight="1">
      <c r="B523" s="138"/>
      <c r="C523" s="138"/>
    </row>
    <row r="524" spans="2:3" ht="12.75" customHeight="1">
      <c r="B524" s="138"/>
      <c r="C524" s="138"/>
    </row>
    <row r="525" spans="2:3" ht="12.75" customHeight="1">
      <c r="B525" s="138"/>
      <c r="C525" s="138"/>
    </row>
    <row r="526" spans="2:3" ht="12.75" customHeight="1">
      <c r="B526" s="138"/>
      <c r="C526" s="138"/>
    </row>
    <row r="527" spans="2:3" ht="12.75" customHeight="1">
      <c r="B527" s="138"/>
      <c r="C527" s="138"/>
    </row>
    <row r="528" spans="2:3" ht="12.75" customHeight="1">
      <c r="B528" s="138"/>
      <c r="C528" s="138"/>
    </row>
    <row r="529" spans="2:3" ht="12.75" customHeight="1">
      <c r="B529" s="138"/>
      <c r="C529" s="138"/>
    </row>
    <row r="530" spans="2:3" ht="12.75" customHeight="1">
      <c r="B530" s="138"/>
      <c r="C530" s="138"/>
    </row>
    <row r="531" spans="2:3" ht="12.75" customHeight="1">
      <c r="B531" s="138"/>
      <c r="C531" s="138"/>
    </row>
    <row r="532" spans="2:3" ht="12.75" customHeight="1">
      <c r="B532" s="138"/>
      <c r="C532" s="138"/>
    </row>
    <row r="533" spans="2:3" ht="12.75" customHeight="1">
      <c r="B533" s="138"/>
      <c r="C533" s="138"/>
    </row>
    <row r="534" spans="2:3" ht="12.75" customHeight="1">
      <c r="B534" s="138"/>
      <c r="C534" s="138"/>
    </row>
    <row r="535" spans="2:3" ht="12.75" customHeight="1">
      <c r="B535" s="138"/>
      <c r="C535" s="138"/>
    </row>
    <row r="536" spans="2:3" ht="12.75" customHeight="1">
      <c r="B536" s="138"/>
      <c r="C536" s="138"/>
    </row>
    <row r="537" spans="2:3" ht="12.75" customHeight="1">
      <c r="B537" s="138"/>
      <c r="C537" s="138"/>
    </row>
    <row r="538" spans="2:3" ht="12.75" customHeight="1">
      <c r="B538" s="138"/>
      <c r="C538" s="138"/>
    </row>
    <row r="539" spans="2:3" ht="12.75" customHeight="1">
      <c r="B539" s="138"/>
      <c r="C539" s="138"/>
    </row>
    <row r="540" spans="2:3" ht="12.75" customHeight="1">
      <c r="B540" s="138"/>
      <c r="C540" s="138"/>
    </row>
    <row r="541" spans="2:3" ht="12.75" customHeight="1">
      <c r="B541" s="138"/>
      <c r="C541" s="138"/>
    </row>
    <row r="542" spans="2:3" ht="12.75" customHeight="1">
      <c r="B542" s="138"/>
      <c r="C542" s="138"/>
    </row>
    <row r="543" spans="2:3" ht="12.75" customHeight="1">
      <c r="B543" s="138"/>
      <c r="C543" s="138"/>
    </row>
    <row r="544" spans="2:3" ht="12.75" customHeight="1">
      <c r="B544" s="138"/>
      <c r="C544" s="138"/>
    </row>
    <row r="545" spans="2:3" ht="12.75" customHeight="1">
      <c r="B545" s="138"/>
      <c r="C545" s="138"/>
    </row>
    <row r="546" spans="2:3" ht="12.75" customHeight="1">
      <c r="B546" s="138"/>
      <c r="C546" s="138"/>
    </row>
    <row r="547" spans="2:3" ht="12.75" customHeight="1">
      <c r="B547" s="138"/>
      <c r="C547" s="138"/>
    </row>
    <row r="548" spans="2:3" ht="12.75" customHeight="1">
      <c r="B548" s="138"/>
      <c r="C548" s="138"/>
    </row>
    <row r="549" spans="2:3" ht="12.75" customHeight="1">
      <c r="B549" s="138"/>
      <c r="C549" s="138"/>
    </row>
    <row r="550" spans="2:3" ht="12.75" customHeight="1">
      <c r="B550" s="138"/>
      <c r="C550" s="138"/>
    </row>
    <row r="551" spans="2:3" ht="12.75" customHeight="1">
      <c r="B551" s="138"/>
      <c r="C551" s="138"/>
    </row>
    <row r="552" spans="2:3" ht="12.75" customHeight="1">
      <c r="B552" s="138"/>
      <c r="C552" s="138"/>
    </row>
    <row r="553" spans="2:3" ht="12.75" customHeight="1">
      <c r="B553" s="138"/>
      <c r="C553" s="138"/>
    </row>
    <row r="554" spans="2:3" ht="12.75" customHeight="1">
      <c r="B554" s="138"/>
      <c r="C554" s="138"/>
    </row>
    <row r="555" spans="2:3" ht="12.75" customHeight="1">
      <c r="B555" s="138"/>
      <c r="C555" s="138"/>
    </row>
    <row r="556" spans="2:3" ht="12.75" customHeight="1">
      <c r="B556" s="138"/>
      <c r="C556" s="138"/>
    </row>
    <row r="557" spans="2:3" ht="12.75" customHeight="1">
      <c r="B557" s="138"/>
      <c r="C557" s="138"/>
    </row>
    <row r="558" spans="2:3" ht="12.75" customHeight="1">
      <c r="B558" s="138"/>
      <c r="C558" s="138"/>
    </row>
    <row r="559" spans="2:3" ht="12.75" customHeight="1">
      <c r="B559" s="138"/>
      <c r="C559" s="138"/>
    </row>
    <row r="560" spans="2:3" ht="12.75" customHeight="1">
      <c r="B560" s="138"/>
      <c r="C560" s="138"/>
    </row>
    <row r="561" spans="2:3" ht="12.75" customHeight="1">
      <c r="B561" s="138"/>
      <c r="C561" s="138"/>
    </row>
    <row r="562" spans="2:3" ht="12.75" customHeight="1">
      <c r="B562" s="138"/>
      <c r="C562" s="138"/>
    </row>
    <row r="563" spans="2:3" ht="12.75" customHeight="1">
      <c r="B563" s="138"/>
      <c r="C563" s="138"/>
    </row>
    <row r="564" spans="2:3" ht="12.75" customHeight="1">
      <c r="B564" s="138"/>
      <c r="C564" s="138"/>
    </row>
    <row r="565" spans="2:3" ht="12.75" customHeight="1">
      <c r="B565" s="138"/>
      <c r="C565" s="138"/>
    </row>
    <row r="566" spans="2:3" ht="12.75" customHeight="1">
      <c r="B566" s="138"/>
      <c r="C566" s="138"/>
    </row>
    <row r="567" spans="2:3" ht="12.75" customHeight="1">
      <c r="B567" s="138"/>
      <c r="C567" s="138"/>
    </row>
    <row r="568" spans="2:3" ht="12.75" customHeight="1">
      <c r="B568" s="138"/>
      <c r="C568" s="138"/>
    </row>
    <row r="569" spans="2:3" ht="12.75" customHeight="1">
      <c r="B569" s="138"/>
      <c r="C569" s="138"/>
    </row>
    <row r="570" spans="2:3" ht="12.75" customHeight="1">
      <c r="B570" s="138"/>
      <c r="C570" s="138"/>
    </row>
    <row r="571" spans="2:3" ht="12.75" customHeight="1">
      <c r="B571" s="138"/>
      <c r="C571" s="138"/>
    </row>
    <row r="572" spans="2:3" ht="12.75" customHeight="1">
      <c r="B572" s="138"/>
      <c r="C572" s="138"/>
    </row>
    <row r="573" spans="2:3" ht="12.75" customHeight="1">
      <c r="B573" s="138"/>
      <c r="C573" s="138"/>
    </row>
    <row r="574" spans="2:3" ht="12.75" customHeight="1">
      <c r="B574" s="138"/>
      <c r="C574" s="138"/>
    </row>
    <row r="575" spans="2:3" ht="12.75" customHeight="1">
      <c r="B575" s="138"/>
      <c r="C575" s="138"/>
    </row>
    <row r="576" spans="2:3" ht="12.75" customHeight="1">
      <c r="B576" s="138"/>
      <c r="C576" s="138"/>
    </row>
    <row r="577" spans="2:3" ht="12.75" customHeight="1">
      <c r="B577" s="138"/>
      <c r="C577" s="138"/>
    </row>
    <row r="578" spans="2:3" ht="12.75" customHeight="1">
      <c r="B578" s="138"/>
      <c r="C578" s="138"/>
    </row>
    <row r="579" spans="2:3" ht="12.75" customHeight="1">
      <c r="B579" s="138"/>
      <c r="C579" s="138"/>
    </row>
    <row r="580" spans="2:3" ht="12.75" customHeight="1">
      <c r="B580" s="138"/>
      <c r="C580" s="138"/>
    </row>
    <row r="581" spans="2:3" ht="12.75" customHeight="1">
      <c r="B581" s="138"/>
      <c r="C581" s="138"/>
    </row>
    <row r="582" spans="2:3" ht="12.75" customHeight="1">
      <c r="B582" s="138"/>
      <c r="C582" s="138"/>
    </row>
    <row r="583" spans="2:3" ht="12.75" customHeight="1">
      <c r="B583" s="138"/>
      <c r="C583" s="138"/>
    </row>
    <row r="584" spans="2:3" ht="12.75" customHeight="1">
      <c r="B584" s="138"/>
      <c r="C584" s="138"/>
    </row>
    <row r="585" spans="2:3" ht="12.75" customHeight="1">
      <c r="B585" s="138"/>
      <c r="C585" s="138"/>
    </row>
    <row r="586" spans="2:3" ht="12.75" customHeight="1">
      <c r="B586" s="138"/>
      <c r="C586" s="138"/>
    </row>
    <row r="587" spans="2:3" ht="12.75" customHeight="1">
      <c r="B587" s="138"/>
      <c r="C587" s="138"/>
    </row>
    <row r="588" spans="2:3" ht="12.75" customHeight="1">
      <c r="B588" s="138"/>
      <c r="C588" s="138"/>
    </row>
    <row r="589" spans="2:3" ht="12.75" customHeight="1">
      <c r="B589" s="138"/>
      <c r="C589" s="138"/>
    </row>
    <row r="590" spans="2:3" ht="12.75" customHeight="1">
      <c r="B590" s="138"/>
      <c r="C590" s="138"/>
    </row>
    <row r="591" spans="2:3" ht="12.75" customHeight="1">
      <c r="B591" s="138"/>
      <c r="C591" s="138"/>
    </row>
    <row r="592" spans="2:3" ht="12.75" customHeight="1">
      <c r="B592" s="138"/>
      <c r="C592" s="138"/>
    </row>
    <row r="593" spans="2:3" ht="12.75" customHeight="1">
      <c r="B593" s="138"/>
      <c r="C593" s="138"/>
    </row>
    <row r="594" spans="2:3" ht="12.75" customHeight="1">
      <c r="B594" s="138"/>
      <c r="C594" s="138"/>
    </row>
    <row r="595" spans="2:3" ht="12.75" customHeight="1">
      <c r="B595" s="138"/>
      <c r="C595" s="138"/>
    </row>
    <row r="596" spans="2:3" ht="12.75" customHeight="1">
      <c r="B596" s="138"/>
      <c r="C596" s="138"/>
    </row>
    <row r="597" spans="2:3" ht="12.75" customHeight="1">
      <c r="B597" s="138"/>
      <c r="C597" s="138"/>
    </row>
    <row r="598" spans="2:3" ht="12.75" customHeight="1">
      <c r="B598" s="138"/>
      <c r="C598" s="138"/>
    </row>
    <row r="599" spans="2:3" ht="12.75" customHeight="1">
      <c r="B599" s="138"/>
      <c r="C599" s="138"/>
    </row>
    <row r="600" spans="2:3" ht="12.75" customHeight="1">
      <c r="B600" s="138"/>
      <c r="C600" s="138"/>
    </row>
    <row r="601" spans="2:3" ht="12.75" customHeight="1">
      <c r="B601" s="138"/>
      <c r="C601" s="138"/>
    </row>
    <row r="602" spans="2:3" ht="12.75" customHeight="1">
      <c r="B602" s="138"/>
      <c r="C602" s="138"/>
    </row>
    <row r="603" spans="2:3" ht="12.75" customHeight="1">
      <c r="B603" s="138"/>
      <c r="C603" s="138"/>
    </row>
    <row r="604" spans="2:3" ht="12.75" customHeight="1">
      <c r="B604" s="138"/>
      <c r="C604" s="138"/>
    </row>
    <row r="605" spans="2:3" ht="12.75" customHeight="1">
      <c r="B605" s="138"/>
      <c r="C605" s="138"/>
    </row>
    <row r="606" spans="2:3" ht="12.75" customHeight="1">
      <c r="B606" s="138"/>
      <c r="C606" s="138"/>
    </row>
    <row r="607" spans="2:3" ht="12.75" customHeight="1">
      <c r="B607" s="138"/>
      <c r="C607" s="138"/>
    </row>
    <row r="608" spans="2:3" ht="12.75" customHeight="1">
      <c r="B608" s="138"/>
      <c r="C608" s="138"/>
    </row>
    <row r="609" spans="2:3" ht="12.75" customHeight="1">
      <c r="B609" s="138"/>
      <c r="C609" s="138"/>
    </row>
    <row r="610" spans="2:3" ht="12.75" customHeight="1">
      <c r="B610" s="138"/>
      <c r="C610" s="138"/>
    </row>
    <row r="611" spans="2:3" ht="12.75" customHeight="1">
      <c r="B611" s="138"/>
      <c r="C611" s="138"/>
    </row>
    <row r="612" spans="2:3" ht="12.75" customHeight="1">
      <c r="B612" s="138"/>
      <c r="C612" s="138"/>
    </row>
    <row r="613" spans="2:3" ht="12.75" customHeight="1">
      <c r="B613" s="138"/>
      <c r="C613" s="138"/>
    </row>
    <row r="614" spans="2:3" ht="12.75" customHeight="1">
      <c r="B614" s="138"/>
      <c r="C614" s="138"/>
    </row>
    <row r="615" spans="2:3" ht="12.75" customHeight="1">
      <c r="B615" s="138"/>
      <c r="C615" s="138"/>
    </row>
    <row r="616" spans="2:3" ht="12.75" customHeight="1">
      <c r="B616" s="138"/>
      <c r="C616" s="138"/>
    </row>
    <row r="617" spans="2:3" ht="12.75" customHeight="1">
      <c r="B617" s="138"/>
      <c r="C617" s="138"/>
    </row>
    <row r="618" spans="2:3" ht="12.75" customHeight="1">
      <c r="B618" s="138"/>
      <c r="C618" s="138"/>
    </row>
    <row r="619" spans="2:3" ht="12.75" customHeight="1">
      <c r="B619" s="138"/>
      <c r="C619" s="138"/>
    </row>
    <row r="620" spans="2:3" ht="12.75" customHeight="1">
      <c r="B620" s="138"/>
      <c r="C620" s="138"/>
    </row>
    <row r="621" spans="2:3" ht="12.75" customHeight="1">
      <c r="B621" s="138"/>
      <c r="C621" s="138"/>
    </row>
    <row r="622" spans="2:3" ht="12.75" customHeight="1">
      <c r="B622" s="138"/>
      <c r="C622" s="138"/>
    </row>
    <row r="623" spans="2:3" ht="12.75" customHeight="1">
      <c r="B623" s="138"/>
      <c r="C623" s="138"/>
    </row>
    <row r="624" spans="2:3" ht="12.75" customHeight="1">
      <c r="B624" s="138"/>
      <c r="C624" s="138"/>
    </row>
    <row r="625" spans="2:3" ht="12.75" customHeight="1">
      <c r="B625" s="138"/>
      <c r="C625" s="138"/>
    </row>
    <row r="626" spans="2:3" ht="12.75" customHeight="1">
      <c r="B626" s="138"/>
      <c r="C626" s="138"/>
    </row>
    <row r="627" spans="2:3" ht="12.75" customHeight="1">
      <c r="B627" s="138"/>
      <c r="C627" s="138"/>
    </row>
    <row r="628" spans="2:3" ht="12.75" customHeight="1">
      <c r="B628" s="138"/>
      <c r="C628" s="138"/>
    </row>
    <row r="629" spans="2:3" ht="12.75" customHeight="1">
      <c r="B629" s="138"/>
      <c r="C629" s="138"/>
    </row>
    <row r="630" spans="2:3" ht="12.75" customHeight="1">
      <c r="B630" s="138"/>
      <c r="C630" s="138"/>
    </row>
    <row r="631" spans="2:3" ht="12.75" customHeight="1">
      <c r="B631" s="138"/>
      <c r="C631" s="138"/>
    </row>
    <row r="632" spans="2:3" ht="12.75" customHeight="1">
      <c r="B632" s="138"/>
      <c r="C632" s="138"/>
    </row>
    <row r="633" spans="2:3" ht="12.75" customHeight="1">
      <c r="B633" s="138"/>
      <c r="C633" s="138"/>
    </row>
    <row r="634" spans="2:3" ht="12.75" customHeight="1">
      <c r="B634" s="138"/>
      <c r="C634" s="138"/>
    </row>
    <row r="635" spans="2:3" ht="12.75" customHeight="1">
      <c r="B635" s="138"/>
      <c r="C635" s="138"/>
    </row>
    <row r="636" spans="2:3" ht="12.75" customHeight="1">
      <c r="B636" s="138"/>
      <c r="C636" s="138"/>
    </row>
    <row r="637" spans="2:3" ht="12.75" customHeight="1">
      <c r="B637" s="138"/>
      <c r="C637" s="138"/>
    </row>
    <row r="638" spans="2:3" ht="12.75" customHeight="1">
      <c r="B638" s="138"/>
      <c r="C638" s="138"/>
    </row>
    <row r="639" spans="2:3" ht="12.75" customHeight="1">
      <c r="B639" s="138"/>
      <c r="C639" s="138"/>
    </row>
    <row r="640" spans="2:3" ht="12.75" customHeight="1">
      <c r="B640" s="138"/>
      <c r="C640" s="138"/>
    </row>
    <row r="641" spans="2:3" ht="12.75" customHeight="1">
      <c r="B641" s="138"/>
      <c r="C641" s="138"/>
    </row>
    <row r="642" spans="2:3" ht="12.75" customHeight="1">
      <c r="B642" s="138"/>
      <c r="C642" s="138"/>
    </row>
    <row r="643" spans="2:3" ht="12.75" customHeight="1">
      <c r="B643" s="138"/>
      <c r="C643" s="138"/>
    </row>
    <row r="644" spans="2:3" ht="12.75" customHeight="1">
      <c r="B644" s="138"/>
      <c r="C644" s="138"/>
    </row>
    <row r="645" spans="2:3" ht="12.75" customHeight="1">
      <c r="B645" s="138"/>
      <c r="C645" s="138"/>
    </row>
    <row r="646" spans="2:3" ht="12.75" customHeight="1">
      <c r="B646" s="138"/>
      <c r="C646" s="138"/>
    </row>
    <row r="647" spans="2:3" ht="12.75" customHeight="1">
      <c r="B647" s="138"/>
      <c r="C647" s="138"/>
    </row>
    <row r="648" spans="2:3" ht="12.75" customHeight="1">
      <c r="B648" s="138"/>
      <c r="C648" s="138"/>
    </row>
    <row r="649" spans="2:3" ht="12.75" customHeight="1">
      <c r="B649" s="138"/>
      <c r="C649" s="138"/>
    </row>
    <row r="650" spans="2:3" ht="12.75" customHeight="1">
      <c r="B650" s="138"/>
      <c r="C650" s="138"/>
    </row>
    <row r="651" spans="2:3" ht="12.75" customHeight="1">
      <c r="B651" s="138"/>
      <c r="C651" s="138"/>
    </row>
    <row r="652" spans="2:3" ht="12.75" customHeight="1">
      <c r="B652" s="138"/>
      <c r="C652" s="138"/>
    </row>
    <row r="653" spans="2:3" ht="12.75" customHeight="1">
      <c r="B653" s="138"/>
      <c r="C653" s="138"/>
    </row>
    <row r="654" spans="2:3" ht="12.75" customHeight="1">
      <c r="B654" s="138"/>
      <c r="C654" s="138"/>
    </row>
    <row r="655" spans="2:3" ht="12.75" customHeight="1">
      <c r="B655" s="138"/>
      <c r="C655" s="138"/>
    </row>
    <row r="656" spans="2:3" ht="12.75" customHeight="1">
      <c r="B656" s="138"/>
      <c r="C656" s="138"/>
    </row>
    <row r="657" spans="2:3" ht="12.75" customHeight="1">
      <c r="B657" s="138"/>
      <c r="C657" s="138"/>
    </row>
    <row r="658" spans="2:3" ht="12.75" customHeight="1">
      <c r="B658" s="138"/>
      <c r="C658" s="138"/>
    </row>
    <row r="659" spans="2:3" ht="12.75" customHeight="1">
      <c r="B659" s="138"/>
      <c r="C659" s="138"/>
    </row>
    <row r="660" spans="2:3" ht="12.75" customHeight="1">
      <c r="B660" s="138"/>
      <c r="C660" s="138"/>
    </row>
    <row r="661" spans="2:3" ht="12.75" customHeight="1">
      <c r="B661" s="138"/>
      <c r="C661" s="138"/>
    </row>
    <row r="662" spans="2:3" ht="12.75" customHeight="1">
      <c r="B662" s="138"/>
      <c r="C662" s="138"/>
    </row>
    <row r="663" spans="2:3" ht="12.75" customHeight="1">
      <c r="B663" s="138"/>
      <c r="C663" s="138"/>
    </row>
    <row r="664" spans="2:3" ht="12.75" customHeight="1">
      <c r="B664" s="138"/>
      <c r="C664" s="138"/>
    </row>
    <row r="665" spans="2:3" ht="12.75" customHeight="1">
      <c r="B665" s="138"/>
      <c r="C665" s="138"/>
    </row>
    <row r="666" spans="2:3" ht="12.75" customHeight="1">
      <c r="B666" s="138"/>
      <c r="C666" s="138"/>
    </row>
    <row r="667" spans="2:3" ht="12.75" customHeight="1">
      <c r="B667" s="138"/>
      <c r="C667" s="138"/>
    </row>
    <row r="668" spans="2:3" ht="12.75" customHeight="1">
      <c r="B668" s="138"/>
      <c r="C668" s="138"/>
    </row>
    <row r="669" spans="2:3" ht="12.75" customHeight="1">
      <c r="B669" s="138"/>
      <c r="C669" s="138"/>
    </row>
    <row r="670" spans="2:3" ht="12.75" customHeight="1">
      <c r="B670" s="138"/>
      <c r="C670" s="138"/>
    </row>
    <row r="671" spans="2:3" ht="12.75" customHeight="1">
      <c r="B671" s="138"/>
      <c r="C671" s="138"/>
    </row>
    <row r="672" spans="2:3" ht="12.75" customHeight="1">
      <c r="B672" s="138"/>
      <c r="C672" s="138"/>
    </row>
    <row r="673" spans="2:3" ht="12.75" customHeight="1">
      <c r="B673" s="138"/>
      <c r="C673" s="138"/>
    </row>
    <row r="674" spans="2:3" ht="12.75" customHeight="1">
      <c r="B674" s="138"/>
      <c r="C674" s="138"/>
    </row>
    <row r="675" spans="2:3" ht="12.75" customHeight="1">
      <c r="B675" s="138"/>
      <c r="C675" s="138"/>
    </row>
    <row r="676" spans="2:3" ht="12.75" customHeight="1">
      <c r="B676" s="138"/>
      <c r="C676" s="138"/>
    </row>
    <row r="677" spans="2:3" ht="12.75" customHeight="1">
      <c r="B677" s="138"/>
      <c r="C677" s="138"/>
    </row>
    <row r="678" spans="2:3" ht="12.75" customHeight="1">
      <c r="B678" s="138"/>
      <c r="C678" s="138"/>
    </row>
    <row r="679" spans="2:3" ht="12.75" customHeight="1">
      <c r="B679" s="138"/>
      <c r="C679" s="138"/>
    </row>
    <row r="680" spans="2:3" ht="12.75" customHeight="1">
      <c r="B680" s="138"/>
      <c r="C680" s="138"/>
    </row>
    <row r="681" spans="2:3" ht="12.75" customHeight="1">
      <c r="B681" s="138"/>
      <c r="C681" s="138"/>
    </row>
    <row r="682" spans="2:3" ht="12.75" customHeight="1">
      <c r="B682" s="138"/>
      <c r="C682" s="138"/>
    </row>
    <row r="683" spans="2:3" ht="12.75" customHeight="1">
      <c r="B683" s="138"/>
      <c r="C683" s="138"/>
    </row>
    <row r="684" spans="2:3" ht="12.75" customHeight="1">
      <c r="B684" s="138"/>
      <c r="C684" s="138"/>
    </row>
    <row r="685" spans="2:3" ht="12.75" customHeight="1">
      <c r="B685" s="138"/>
      <c r="C685" s="138"/>
    </row>
    <row r="686" spans="2:3" ht="12.75" customHeight="1">
      <c r="B686" s="138"/>
      <c r="C686" s="138"/>
    </row>
    <row r="687" spans="2:3" ht="12.75" customHeight="1">
      <c r="B687" s="138"/>
      <c r="C687" s="138"/>
    </row>
    <row r="688" spans="2:3" ht="12.75" customHeight="1">
      <c r="B688" s="138"/>
      <c r="C688" s="138"/>
    </row>
    <row r="689" spans="2:3" ht="12.75" customHeight="1">
      <c r="B689" s="138"/>
      <c r="C689" s="138"/>
    </row>
    <row r="690" spans="2:3" ht="12.75" customHeight="1">
      <c r="B690" s="138"/>
      <c r="C690" s="138"/>
    </row>
    <row r="691" spans="2:3" ht="12.75" customHeight="1">
      <c r="B691" s="138"/>
      <c r="C691" s="138"/>
    </row>
    <row r="692" spans="2:3" ht="12.75" customHeight="1">
      <c r="B692" s="138"/>
      <c r="C692" s="138"/>
    </row>
    <row r="693" spans="2:3" ht="12.75" customHeight="1">
      <c r="B693" s="138"/>
      <c r="C693" s="138"/>
    </row>
    <row r="694" spans="2:3" ht="12.75" customHeight="1">
      <c r="B694" s="138"/>
      <c r="C694" s="138"/>
    </row>
    <row r="695" spans="2:3" ht="12.75" customHeight="1">
      <c r="B695" s="138"/>
      <c r="C695" s="138"/>
    </row>
    <row r="696" spans="2:3" ht="12.75" customHeight="1">
      <c r="B696" s="138"/>
      <c r="C696" s="138"/>
    </row>
    <row r="697" spans="2:3" ht="12.75" customHeight="1">
      <c r="B697" s="138"/>
      <c r="C697" s="138"/>
    </row>
    <row r="698" spans="2:3" ht="12.75" customHeight="1">
      <c r="B698" s="138"/>
      <c r="C698" s="138"/>
    </row>
    <row r="699" spans="2:3" ht="12.75" customHeight="1">
      <c r="B699" s="138"/>
      <c r="C699" s="138"/>
    </row>
    <row r="700" spans="2:3" ht="12.75" customHeight="1">
      <c r="B700" s="138"/>
      <c r="C700" s="138"/>
    </row>
    <row r="701" spans="2:3" ht="12.75" customHeight="1">
      <c r="B701" s="138"/>
      <c r="C701" s="138"/>
    </row>
    <row r="702" spans="2:3" ht="12.75" customHeight="1">
      <c r="B702" s="138"/>
      <c r="C702" s="138"/>
    </row>
    <row r="703" spans="2:3" ht="12.75" customHeight="1">
      <c r="B703" s="138"/>
      <c r="C703" s="138"/>
    </row>
    <row r="704" spans="2:3" ht="12.75" customHeight="1">
      <c r="B704" s="138"/>
      <c r="C704" s="138"/>
    </row>
    <row r="705" spans="2:3" ht="12.75" customHeight="1">
      <c r="B705" s="138"/>
      <c r="C705" s="138"/>
    </row>
    <row r="706" spans="2:3" ht="12.75" customHeight="1">
      <c r="B706" s="138"/>
      <c r="C706" s="138"/>
    </row>
    <row r="707" spans="2:3" ht="12.75" customHeight="1">
      <c r="B707" s="138"/>
      <c r="C707" s="138"/>
    </row>
    <row r="708" spans="2:3" ht="12.75" customHeight="1">
      <c r="B708" s="138"/>
      <c r="C708" s="138"/>
    </row>
    <row r="709" spans="2:3" ht="12.75" customHeight="1">
      <c r="B709" s="138"/>
      <c r="C709" s="138"/>
    </row>
    <row r="710" spans="2:3" ht="12.75" customHeight="1">
      <c r="B710" s="138"/>
      <c r="C710" s="138"/>
    </row>
    <row r="711" spans="2:3" ht="12.75" customHeight="1">
      <c r="B711" s="138"/>
      <c r="C711" s="138"/>
    </row>
    <row r="712" spans="2:3" ht="12.75" customHeight="1">
      <c r="B712" s="138"/>
      <c r="C712" s="138"/>
    </row>
    <row r="713" spans="2:3" ht="12.75" customHeight="1">
      <c r="B713" s="138"/>
      <c r="C713" s="138"/>
    </row>
    <row r="714" spans="2:3" ht="12.75" customHeight="1">
      <c r="B714" s="138"/>
      <c r="C714" s="138"/>
    </row>
    <row r="715" spans="2:3" ht="12.75" customHeight="1">
      <c r="B715" s="138"/>
      <c r="C715" s="138"/>
    </row>
    <row r="716" spans="2:3" ht="12.75" customHeight="1">
      <c r="B716" s="138"/>
      <c r="C716" s="138"/>
    </row>
    <row r="717" spans="2:3" ht="12.75" customHeight="1">
      <c r="B717" s="138"/>
      <c r="C717" s="138"/>
    </row>
    <row r="718" spans="2:3" ht="12.75" customHeight="1">
      <c r="B718" s="138"/>
      <c r="C718" s="138"/>
    </row>
    <row r="719" spans="2:3" ht="12.75" customHeight="1">
      <c r="B719" s="138"/>
      <c r="C719" s="138"/>
    </row>
    <row r="720" spans="2:3" ht="12.75" customHeight="1">
      <c r="B720" s="138"/>
      <c r="C720" s="138"/>
    </row>
    <row r="721" spans="2:3" ht="12.75" customHeight="1">
      <c r="B721" s="138"/>
      <c r="C721" s="138"/>
    </row>
    <row r="722" spans="2:3" ht="12.75" customHeight="1">
      <c r="B722" s="138"/>
      <c r="C722" s="138"/>
    </row>
    <row r="723" spans="2:3" ht="12.75" customHeight="1">
      <c r="B723" s="138"/>
      <c r="C723" s="138"/>
    </row>
    <row r="724" spans="2:3" ht="12.75" customHeight="1">
      <c r="B724" s="138"/>
      <c r="C724" s="138"/>
    </row>
    <row r="725" spans="2:3" ht="12.75" customHeight="1">
      <c r="B725" s="138"/>
      <c r="C725" s="138"/>
    </row>
    <row r="726" spans="2:3" ht="12.75" customHeight="1">
      <c r="B726" s="138"/>
      <c r="C726" s="138"/>
    </row>
    <row r="727" spans="2:3" ht="12.75" customHeight="1">
      <c r="B727" s="138"/>
      <c r="C727" s="138"/>
    </row>
    <row r="728" spans="2:3" ht="12.75" customHeight="1">
      <c r="B728" s="138"/>
      <c r="C728" s="138"/>
    </row>
    <row r="729" spans="2:3" ht="12.75" customHeight="1">
      <c r="B729" s="138"/>
      <c r="C729" s="138"/>
    </row>
    <row r="730" spans="2:3" ht="12.75" customHeight="1">
      <c r="B730" s="138"/>
      <c r="C730" s="138"/>
    </row>
    <row r="731" spans="2:3" ht="12.75" customHeight="1">
      <c r="B731" s="138"/>
      <c r="C731" s="138"/>
    </row>
    <row r="732" spans="2:3" ht="12.75" customHeight="1">
      <c r="B732" s="138"/>
      <c r="C732" s="138"/>
    </row>
    <row r="733" spans="2:3" ht="12.75" customHeight="1">
      <c r="B733" s="138"/>
      <c r="C733" s="138"/>
    </row>
    <row r="734" spans="2:3" ht="12.75" customHeight="1">
      <c r="B734" s="138"/>
      <c r="C734" s="138"/>
    </row>
    <row r="735" spans="2:3" ht="12.75" customHeight="1">
      <c r="B735" s="138"/>
      <c r="C735" s="138"/>
    </row>
    <row r="736" spans="2:3" ht="12.75" customHeight="1">
      <c r="B736" s="138"/>
      <c r="C736" s="138"/>
    </row>
    <row r="737" spans="2:3" ht="12.75" customHeight="1">
      <c r="B737" s="138"/>
      <c r="C737" s="138"/>
    </row>
    <row r="738" spans="2:3" ht="12.75" customHeight="1">
      <c r="B738" s="138"/>
      <c r="C738" s="138"/>
    </row>
    <row r="739" spans="2:3" ht="12.75" customHeight="1">
      <c r="B739" s="138"/>
      <c r="C739" s="138"/>
    </row>
    <row r="740" spans="2:3" ht="12.75" customHeight="1">
      <c r="B740" s="138"/>
      <c r="C740" s="138"/>
    </row>
    <row r="741" spans="2:3" ht="12.75" customHeight="1">
      <c r="B741" s="138"/>
      <c r="C741" s="138"/>
    </row>
    <row r="742" spans="2:3" ht="12.75" customHeight="1">
      <c r="B742" s="138"/>
      <c r="C742" s="138"/>
    </row>
    <row r="743" spans="2:3" ht="12.75" customHeight="1">
      <c r="B743" s="138"/>
      <c r="C743" s="138"/>
    </row>
    <row r="744" spans="2:3" ht="12.75" customHeight="1">
      <c r="B744" s="138"/>
      <c r="C744" s="138"/>
    </row>
    <row r="745" spans="2:3" ht="12.75" customHeight="1">
      <c r="B745" s="138"/>
      <c r="C745" s="138"/>
    </row>
    <row r="746" spans="2:3" ht="12.75" customHeight="1">
      <c r="B746" s="138"/>
      <c r="C746" s="138"/>
    </row>
    <row r="747" spans="2:3" ht="12.75" customHeight="1">
      <c r="B747" s="138"/>
      <c r="C747" s="138"/>
    </row>
    <row r="748" spans="2:3" ht="12.75" customHeight="1">
      <c r="B748" s="138"/>
      <c r="C748" s="138"/>
    </row>
    <row r="749" spans="2:3" ht="12.75" customHeight="1">
      <c r="B749" s="138"/>
      <c r="C749" s="138"/>
    </row>
    <row r="750" spans="2:3" ht="12.75" customHeight="1">
      <c r="B750" s="138"/>
      <c r="C750" s="138"/>
    </row>
    <row r="751" spans="2:3" ht="12.75" customHeight="1">
      <c r="B751" s="138"/>
      <c r="C751" s="138"/>
    </row>
    <row r="752" spans="2:3" ht="12.75" customHeight="1">
      <c r="B752" s="138"/>
      <c r="C752" s="138"/>
    </row>
    <row r="753" spans="2:3" ht="12.75" customHeight="1">
      <c r="B753" s="138"/>
      <c r="C753" s="138"/>
    </row>
    <row r="754" spans="2:3" ht="12.75" customHeight="1">
      <c r="B754" s="138"/>
      <c r="C754" s="138"/>
    </row>
    <row r="755" spans="2:3" ht="12.75" customHeight="1">
      <c r="B755" s="138"/>
      <c r="C755" s="138"/>
    </row>
    <row r="756" spans="2:3" ht="12.75" customHeight="1">
      <c r="B756" s="138"/>
      <c r="C756" s="138"/>
    </row>
    <row r="757" spans="2:3" ht="12.75" customHeight="1">
      <c r="B757" s="138"/>
      <c r="C757" s="138"/>
    </row>
    <row r="758" spans="2:3" ht="12.75" customHeight="1">
      <c r="B758" s="138"/>
      <c r="C758" s="138"/>
    </row>
    <row r="759" spans="2:3" ht="12.75" customHeight="1">
      <c r="B759" s="138"/>
      <c r="C759" s="138"/>
    </row>
    <row r="760" spans="2:3" ht="12.75" customHeight="1">
      <c r="B760" s="138"/>
      <c r="C760" s="138"/>
    </row>
    <row r="761" spans="2:3" ht="12.75" customHeight="1">
      <c r="B761" s="138"/>
      <c r="C761" s="138"/>
    </row>
    <row r="762" spans="2:3" ht="12.75" customHeight="1">
      <c r="B762" s="138"/>
      <c r="C762" s="138"/>
    </row>
    <row r="763" spans="2:3" ht="12.75" customHeight="1">
      <c r="B763" s="138"/>
      <c r="C763" s="138"/>
    </row>
    <row r="764" spans="2:3" ht="12.75" customHeight="1">
      <c r="B764" s="138"/>
      <c r="C764" s="138"/>
    </row>
    <row r="765" spans="2:3" ht="12.75" customHeight="1">
      <c r="B765" s="138"/>
      <c r="C765" s="138"/>
    </row>
    <row r="766" spans="2:3" ht="12.75" customHeight="1">
      <c r="B766" s="138"/>
      <c r="C766" s="138"/>
    </row>
    <row r="767" spans="2:3" ht="12.75" customHeight="1">
      <c r="B767" s="138"/>
      <c r="C767" s="138"/>
    </row>
    <row r="768" spans="2:3" ht="12.75" customHeight="1">
      <c r="B768" s="138"/>
      <c r="C768" s="138"/>
    </row>
    <row r="769" spans="2:3" ht="12.75" customHeight="1">
      <c r="B769" s="138"/>
      <c r="C769" s="138"/>
    </row>
    <row r="770" spans="2:3" ht="12.75" customHeight="1">
      <c r="B770" s="138"/>
      <c r="C770" s="138"/>
    </row>
    <row r="771" spans="2:3" ht="12.75" customHeight="1">
      <c r="B771" s="138"/>
      <c r="C771" s="138"/>
    </row>
    <row r="772" spans="2:3" ht="12.75" customHeight="1">
      <c r="B772" s="138"/>
      <c r="C772" s="138"/>
    </row>
    <row r="773" spans="2:3" ht="12.75" customHeight="1">
      <c r="B773" s="138"/>
      <c r="C773" s="138"/>
    </row>
    <row r="774" spans="2:3" ht="12.75" customHeight="1">
      <c r="B774" s="138"/>
      <c r="C774" s="138"/>
    </row>
    <row r="775" spans="2:3" ht="12.75" customHeight="1">
      <c r="B775" s="138"/>
      <c r="C775" s="138"/>
    </row>
    <row r="776" spans="2:3" ht="12.75" customHeight="1">
      <c r="B776" s="138"/>
      <c r="C776" s="138"/>
    </row>
    <row r="777" spans="2:3" ht="12.75" customHeight="1">
      <c r="B777" s="138"/>
      <c r="C777" s="138"/>
    </row>
    <row r="778" spans="2:3" ht="12.75" customHeight="1">
      <c r="B778" s="138"/>
      <c r="C778" s="138"/>
    </row>
    <row r="779" spans="2:3" ht="12.75" customHeight="1">
      <c r="B779" s="138"/>
      <c r="C779" s="138"/>
    </row>
    <row r="780" spans="2:3" ht="12.75" customHeight="1">
      <c r="B780" s="138"/>
      <c r="C780" s="138"/>
    </row>
    <row r="781" spans="2:3" ht="12.75" customHeight="1">
      <c r="B781" s="138"/>
      <c r="C781" s="138"/>
    </row>
    <row r="782" spans="2:3" ht="12.75" customHeight="1">
      <c r="B782" s="138"/>
      <c r="C782" s="138"/>
    </row>
    <row r="783" spans="2:3" ht="12.75" customHeight="1">
      <c r="B783" s="138"/>
      <c r="C783" s="138"/>
    </row>
    <row r="784" spans="2:3" ht="12.75" customHeight="1">
      <c r="B784" s="138"/>
      <c r="C784" s="138"/>
    </row>
    <row r="785" spans="2:3" ht="12.75" customHeight="1">
      <c r="B785" s="138"/>
      <c r="C785" s="138"/>
    </row>
    <row r="786" spans="2:3" ht="12.75" customHeight="1">
      <c r="B786" s="138"/>
      <c r="C786" s="138"/>
    </row>
    <row r="787" spans="2:3" ht="12.75" customHeight="1">
      <c r="B787" s="138"/>
      <c r="C787" s="138"/>
    </row>
    <row r="788" spans="2:3" ht="12.75" customHeight="1">
      <c r="B788" s="138"/>
      <c r="C788" s="138"/>
    </row>
    <row r="789" spans="2:3" ht="12.75" customHeight="1">
      <c r="B789" s="138"/>
      <c r="C789" s="138"/>
    </row>
    <row r="790" spans="2:3" ht="12.75" customHeight="1">
      <c r="B790" s="138"/>
      <c r="C790" s="138"/>
    </row>
    <row r="791" spans="2:3" ht="12.75" customHeight="1">
      <c r="B791" s="138"/>
      <c r="C791" s="138"/>
    </row>
    <row r="792" spans="2:3" ht="12.75" customHeight="1">
      <c r="B792" s="138"/>
      <c r="C792" s="138"/>
    </row>
    <row r="793" spans="2:3" ht="12.75" customHeight="1">
      <c r="B793" s="138"/>
      <c r="C793" s="138"/>
    </row>
    <row r="794" spans="2:3" ht="12.75" customHeight="1">
      <c r="B794" s="138"/>
      <c r="C794" s="138"/>
    </row>
    <row r="795" spans="2:3" ht="12.75" customHeight="1">
      <c r="B795" s="138"/>
      <c r="C795" s="138"/>
    </row>
    <row r="796" spans="2:3" ht="12.75" customHeight="1">
      <c r="B796" s="138"/>
      <c r="C796" s="138"/>
    </row>
    <row r="797" spans="2:3" ht="12.75" customHeight="1">
      <c r="B797" s="138"/>
      <c r="C797" s="138"/>
    </row>
    <row r="798" spans="2:3" ht="12.75" customHeight="1">
      <c r="B798" s="138"/>
      <c r="C798" s="138"/>
    </row>
    <row r="799" spans="2:3" ht="12.75" customHeight="1">
      <c r="B799" s="138"/>
      <c r="C799" s="138"/>
    </row>
    <row r="800" spans="2:3" ht="12.75" customHeight="1">
      <c r="B800" s="138"/>
      <c r="C800" s="138"/>
    </row>
    <row r="801" spans="2:3" ht="12.75" customHeight="1">
      <c r="B801" s="138"/>
      <c r="C801" s="138"/>
    </row>
    <row r="802" spans="2:3" ht="12.75" customHeight="1">
      <c r="B802" s="138"/>
      <c r="C802" s="138"/>
    </row>
    <row r="803" spans="2:3" ht="12.75" customHeight="1">
      <c r="B803" s="138"/>
      <c r="C803" s="138"/>
    </row>
    <row r="804" spans="2:3" ht="12.75" customHeight="1">
      <c r="B804" s="138"/>
      <c r="C804" s="138"/>
    </row>
    <row r="805" spans="2:3" ht="12.75" customHeight="1">
      <c r="B805" s="138"/>
      <c r="C805" s="138"/>
    </row>
    <row r="806" spans="2:3" ht="12.75" customHeight="1">
      <c r="B806" s="138"/>
      <c r="C806" s="138"/>
    </row>
    <row r="807" spans="2:3" ht="12.75" customHeight="1">
      <c r="B807" s="138"/>
      <c r="C807" s="138"/>
    </row>
    <row r="808" spans="2:3" ht="12.75" customHeight="1">
      <c r="B808" s="138"/>
      <c r="C808" s="138"/>
    </row>
    <row r="809" spans="2:3" ht="12.75" customHeight="1">
      <c r="B809" s="138"/>
      <c r="C809" s="138"/>
    </row>
    <row r="810" spans="2:3" ht="12.75" customHeight="1">
      <c r="B810" s="138"/>
      <c r="C810" s="138"/>
    </row>
    <row r="811" spans="2:3" ht="12.75" customHeight="1">
      <c r="B811" s="138"/>
      <c r="C811" s="138"/>
    </row>
    <row r="812" spans="2:3" ht="12.75" customHeight="1">
      <c r="B812" s="138"/>
      <c r="C812" s="138"/>
    </row>
    <row r="813" spans="2:3" ht="12.75" customHeight="1">
      <c r="B813" s="138"/>
      <c r="C813" s="138"/>
    </row>
    <row r="814" spans="2:3" ht="12.75" customHeight="1">
      <c r="B814" s="138"/>
      <c r="C814" s="138"/>
    </row>
    <row r="815" spans="2:3" ht="12.75" customHeight="1">
      <c r="B815" s="138"/>
      <c r="C815" s="138"/>
    </row>
    <row r="816" spans="2:3" ht="12.75" customHeight="1">
      <c r="B816" s="138"/>
      <c r="C816" s="138"/>
    </row>
    <row r="817" spans="2:3" ht="12.75" customHeight="1">
      <c r="B817" s="138"/>
      <c r="C817" s="138"/>
    </row>
    <row r="818" spans="2:3" ht="12.75" customHeight="1">
      <c r="B818" s="138"/>
      <c r="C818" s="138"/>
    </row>
    <row r="819" spans="2:3" ht="12.75" customHeight="1">
      <c r="B819" s="138"/>
      <c r="C819" s="138"/>
    </row>
    <row r="820" spans="2:3" ht="12.75" customHeight="1">
      <c r="B820" s="138"/>
      <c r="C820" s="138"/>
    </row>
    <row r="821" spans="2:3" ht="12.75" customHeight="1">
      <c r="B821" s="138"/>
      <c r="C821" s="138"/>
    </row>
    <row r="822" spans="2:3" ht="12.75" customHeight="1">
      <c r="B822" s="138"/>
      <c r="C822" s="138"/>
    </row>
    <row r="823" spans="2:3" ht="12.75" customHeight="1">
      <c r="B823" s="138"/>
      <c r="C823" s="138"/>
    </row>
    <row r="824" spans="2:3" ht="12.75" customHeight="1">
      <c r="B824" s="138"/>
      <c r="C824" s="138"/>
    </row>
    <row r="825" spans="2:3" ht="12.75" customHeight="1">
      <c r="B825" s="138"/>
      <c r="C825" s="138"/>
    </row>
    <row r="826" spans="2:3" ht="12.75" customHeight="1">
      <c r="B826" s="138"/>
      <c r="C826" s="138"/>
    </row>
    <row r="827" spans="2:3" ht="12.75" customHeight="1">
      <c r="B827" s="138"/>
      <c r="C827" s="138"/>
    </row>
    <row r="828" spans="2:3" ht="12.75" customHeight="1">
      <c r="B828" s="138"/>
      <c r="C828" s="138"/>
    </row>
    <row r="829" spans="2:3" ht="12.75" customHeight="1">
      <c r="B829" s="138"/>
      <c r="C829" s="138"/>
    </row>
    <row r="830" spans="2:3" ht="12.75" customHeight="1">
      <c r="B830" s="138"/>
      <c r="C830" s="138"/>
    </row>
    <row r="831" spans="2:3" ht="12.75" customHeight="1">
      <c r="B831" s="138"/>
      <c r="C831" s="138"/>
    </row>
    <row r="832" spans="2:3" ht="12.75" customHeight="1">
      <c r="B832" s="138"/>
      <c r="C832" s="138"/>
    </row>
    <row r="833" spans="2:3" ht="12.75" customHeight="1">
      <c r="B833" s="138"/>
      <c r="C833" s="138"/>
    </row>
    <row r="834" spans="2:3" ht="12.75" customHeight="1">
      <c r="B834" s="138"/>
      <c r="C834" s="138"/>
    </row>
    <row r="835" spans="2:3" ht="12.75" customHeight="1">
      <c r="B835" s="138"/>
      <c r="C835" s="138"/>
    </row>
    <row r="836" spans="2:3" ht="12.75" customHeight="1">
      <c r="B836" s="138"/>
      <c r="C836" s="138"/>
    </row>
    <row r="837" spans="2:3" ht="12.75" customHeight="1">
      <c r="B837" s="138"/>
      <c r="C837" s="138"/>
    </row>
    <row r="838" spans="2:3" ht="12.75" customHeight="1">
      <c r="B838" s="138"/>
      <c r="C838" s="138"/>
    </row>
    <row r="839" spans="2:3" ht="12.75" customHeight="1">
      <c r="B839" s="138"/>
      <c r="C839" s="138"/>
    </row>
    <row r="840" spans="2:3" ht="12.75" customHeight="1">
      <c r="B840" s="138"/>
      <c r="C840" s="138"/>
    </row>
    <row r="841" spans="2:3" ht="12.75" customHeight="1">
      <c r="B841" s="138"/>
      <c r="C841" s="138"/>
    </row>
    <row r="842" spans="2:3" ht="12.75" customHeight="1">
      <c r="B842" s="138"/>
      <c r="C842" s="138"/>
    </row>
    <row r="843" spans="2:3" ht="12.75" customHeight="1">
      <c r="B843" s="138"/>
      <c r="C843" s="138"/>
    </row>
    <row r="844" spans="2:3" ht="12.75" customHeight="1">
      <c r="B844" s="138"/>
      <c r="C844" s="138"/>
    </row>
    <row r="845" spans="2:3" ht="12.75" customHeight="1">
      <c r="B845" s="138"/>
      <c r="C845" s="138"/>
    </row>
    <row r="846" spans="2:3" ht="12.75" customHeight="1">
      <c r="B846" s="138"/>
      <c r="C846" s="138"/>
    </row>
    <row r="847" spans="2:3" ht="12.75" customHeight="1">
      <c r="B847" s="138"/>
      <c r="C847" s="138"/>
    </row>
    <row r="848" spans="2:3" ht="12.75" customHeight="1">
      <c r="B848" s="138"/>
      <c r="C848" s="138"/>
    </row>
    <row r="849" spans="2:3" ht="12.75" customHeight="1">
      <c r="B849" s="138"/>
      <c r="C849" s="138"/>
    </row>
    <row r="850" spans="2:3" ht="12.75" customHeight="1">
      <c r="B850" s="138"/>
      <c r="C850" s="138"/>
    </row>
    <row r="851" spans="2:3" ht="12.75" customHeight="1">
      <c r="B851" s="138"/>
      <c r="C851" s="138"/>
    </row>
    <row r="852" spans="2:3" ht="12.75" customHeight="1">
      <c r="B852" s="138"/>
      <c r="C852" s="138"/>
    </row>
    <row r="853" spans="2:3" ht="12.75" customHeight="1">
      <c r="B853" s="138"/>
      <c r="C853" s="138"/>
    </row>
    <row r="854" spans="2:3" ht="12.75" customHeight="1">
      <c r="B854" s="138"/>
      <c r="C854" s="138"/>
    </row>
    <row r="855" spans="2:3" ht="12.75" customHeight="1">
      <c r="B855" s="138"/>
      <c r="C855" s="138"/>
    </row>
    <row r="856" spans="2:3" ht="12.75" customHeight="1">
      <c r="B856" s="138"/>
      <c r="C856" s="138"/>
    </row>
    <row r="857" spans="2:3" ht="12.75" customHeight="1">
      <c r="B857" s="138"/>
      <c r="C857" s="138"/>
    </row>
    <row r="858" spans="2:3" ht="12.75" customHeight="1">
      <c r="B858" s="138"/>
      <c r="C858" s="138"/>
    </row>
    <row r="859" spans="2:3" ht="12.75" customHeight="1">
      <c r="B859" s="138"/>
      <c r="C859" s="138"/>
    </row>
    <row r="860" spans="2:3" ht="12.75" customHeight="1">
      <c r="B860" s="138"/>
      <c r="C860" s="138"/>
    </row>
    <row r="861" spans="2:3" ht="12.75" customHeight="1">
      <c r="B861" s="138"/>
      <c r="C861" s="138"/>
    </row>
    <row r="862" spans="2:3" ht="12.75" customHeight="1">
      <c r="B862" s="138"/>
      <c r="C862" s="138"/>
    </row>
    <row r="863" spans="2:3" ht="12.75" customHeight="1">
      <c r="B863" s="138"/>
      <c r="C863" s="138"/>
    </row>
    <row r="864" spans="2:3" ht="12.75" customHeight="1">
      <c r="B864" s="138"/>
      <c r="C864" s="138"/>
    </row>
    <row r="865" spans="2:3" ht="12.75" customHeight="1">
      <c r="B865" s="138"/>
      <c r="C865" s="138"/>
    </row>
    <row r="866" spans="2:3" ht="12.75" customHeight="1">
      <c r="B866" s="138"/>
      <c r="C866" s="138"/>
    </row>
    <row r="867" spans="2:3" ht="12.75" customHeight="1">
      <c r="B867" s="138"/>
      <c r="C867" s="138"/>
    </row>
    <row r="868" spans="2:3" ht="12.75" customHeight="1">
      <c r="B868" s="138"/>
      <c r="C868" s="138"/>
    </row>
    <row r="869" spans="2:3" ht="12.75" customHeight="1">
      <c r="B869" s="138"/>
      <c r="C869" s="138"/>
    </row>
    <row r="870" spans="2:3" ht="12.75" customHeight="1">
      <c r="B870" s="138"/>
      <c r="C870" s="138"/>
    </row>
    <row r="871" spans="2:3" ht="12.75" customHeight="1">
      <c r="B871" s="138"/>
      <c r="C871" s="138"/>
    </row>
    <row r="872" spans="2:3" ht="12.75" customHeight="1">
      <c r="B872" s="138"/>
      <c r="C872" s="138"/>
    </row>
    <row r="873" spans="2:3" ht="12.75" customHeight="1">
      <c r="B873" s="138"/>
      <c r="C873" s="138"/>
    </row>
    <row r="874" spans="2:3" ht="12.75" customHeight="1">
      <c r="B874" s="138"/>
      <c r="C874" s="138"/>
    </row>
    <row r="875" spans="2:3" ht="12.75" customHeight="1">
      <c r="B875" s="138"/>
      <c r="C875" s="138"/>
    </row>
    <row r="876" spans="2:3" ht="12.75" customHeight="1">
      <c r="B876" s="138"/>
      <c r="C876" s="138"/>
    </row>
    <row r="877" spans="2:3" ht="12.75" customHeight="1">
      <c r="B877" s="138"/>
      <c r="C877" s="138"/>
    </row>
    <row r="878" spans="2:3" ht="12.75" customHeight="1">
      <c r="B878" s="138"/>
      <c r="C878" s="138"/>
    </row>
    <row r="879" spans="2:3" ht="12.75" customHeight="1">
      <c r="B879" s="138"/>
      <c r="C879" s="138"/>
    </row>
    <row r="880" spans="2:3" ht="12.75" customHeight="1">
      <c r="B880" s="138"/>
      <c r="C880" s="138"/>
    </row>
    <row r="881" spans="2:3" ht="12.75" customHeight="1">
      <c r="B881" s="138"/>
      <c r="C881" s="138"/>
    </row>
    <row r="882" spans="2:3" ht="12.75" customHeight="1">
      <c r="B882" s="138"/>
      <c r="C882" s="138"/>
    </row>
    <row r="883" spans="2:3" ht="12.75" customHeight="1">
      <c r="B883" s="138"/>
      <c r="C883" s="138"/>
    </row>
    <row r="884" spans="2:3" ht="12.75" customHeight="1">
      <c r="B884" s="138"/>
      <c r="C884" s="138"/>
    </row>
    <row r="885" spans="2:3" ht="12.75" customHeight="1">
      <c r="B885" s="138"/>
      <c r="C885" s="138"/>
    </row>
    <row r="886" spans="2:3" ht="12.75" customHeight="1">
      <c r="B886" s="138"/>
      <c r="C886" s="138"/>
    </row>
    <row r="887" spans="2:3" ht="12.75" customHeight="1">
      <c r="B887" s="138"/>
      <c r="C887" s="138"/>
    </row>
    <row r="888" spans="2:3" ht="12.75" customHeight="1">
      <c r="B888" s="138"/>
      <c r="C888" s="138"/>
    </row>
    <row r="889" spans="2:3" ht="12.75" customHeight="1">
      <c r="B889" s="138"/>
      <c r="C889" s="138"/>
    </row>
    <row r="890" spans="2:3" ht="12.75" customHeight="1">
      <c r="B890" s="138"/>
      <c r="C890" s="138"/>
    </row>
    <row r="891" spans="2:3" ht="12.75" customHeight="1">
      <c r="B891" s="138"/>
      <c r="C891" s="138"/>
    </row>
    <row r="892" spans="2:3" ht="12.75" customHeight="1">
      <c r="B892" s="138"/>
      <c r="C892" s="138"/>
    </row>
    <row r="893" spans="2:3" ht="12.75" customHeight="1">
      <c r="B893" s="138"/>
      <c r="C893" s="138"/>
    </row>
    <row r="894" spans="2:3" ht="12.75" customHeight="1">
      <c r="B894" s="138"/>
      <c r="C894" s="138"/>
    </row>
    <row r="895" spans="2:3" ht="12.75" customHeight="1">
      <c r="B895" s="138"/>
      <c r="C895" s="138"/>
    </row>
    <row r="896" spans="2:3" ht="12.75" customHeight="1">
      <c r="B896" s="138"/>
      <c r="C896" s="138"/>
    </row>
    <row r="897" spans="2:3" ht="12.75" customHeight="1">
      <c r="B897" s="138"/>
      <c r="C897" s="138"/>
    </row>
    <row r="898" spans="2:3" ht="12.75" customHeight="1">
      <c r="B898" s="138"/>
      <c r="C898" s="138"/>
    </row>
    <row r="899" spans="2:3" ht="12.75" customHeight="1">
      <c r="B899" s="138"/>
      <c r="C899" s="138"/>
    </row>
    <row r="900" spans="2:3" ht="12.75" customHeight="1">
      <c r="B900" s="138"/>
      <c r="C900" s="138"/>
    </row>
    <row r="901" spans="2:3" ht="12.75" customHeight="1">
      <c r="B901" s="138"/>
      <c r="C901" s="138"/>
    </row>
    <row r="902" spans="2:3" ht="12.75" customHeight="1">
      <c r="B902" s="138"/>
      <c r="C902" s="138"/>
    </row>
    <row r="903" spans="2:3" ht="12.75" customHeight="1">
      <c r="B903" s="138"/>
      <c r="C903" s="138"/>
    </row>
    <row r="904" spans="2:3" ht="12.75" customHeight="1">
      <c r="B904" s="138"/>
      <c r="C904" s="138"/>
    </row>
    <row r="905" spans="2:3" ht="12.75" customHeight="1">
      <c r="B905" s="138"/>
      <c r="C905" s="138"/>
    </row>
    <row r="906" spans="2:3" ht="12.75" customHeight="1">
      <c r="B906" s="138"/>
      <c r="C906" s="138"/>
    </row>
    <row r="907" spans="2:3" ht="12.75" customHeight="1">
      <c r="B907" s="138"/>
      <c r="C907" s="138"/>
    </row>
    <row r="908" spans="2:3" ht="12.75" customHeight="1">
      <c r="B908" s="138"/>
      <c r="C908" s="138"/>
    </row>
    <row r="909" spans="2:3" ht="12.75" customHeight="1">
      <c r="B909" s="138"/>
      <c r="C909" s="138"/>
    </row>
    <row r="910" spans="2:3" ht="12.75" customHeight="1">
      <c r="B910" s="138"/>
      <c r="C910" s="138"/>
    </row>
    <row r="911" spans="2:3" ht="12.75" customHeight="1">
      <c r="B911" s="138"/>
      <c r="C911" s="138"/>
    </row>
    <row r="912" spans="2:3" ht="12.75" customHeight="1">
      <c r="B912" s="138"/>
      <c r="C912" s="138"/>
    </row>
    <row r="913" spans="2:3" ht="12.75" customHeight="1">
      <c r="B913" s="138"/>
      <c r="C913" s="138"/>
    </row>
    <row r="914" spans="2:3" ht="12.75" customHeight="1">
      <c r="B914" s="138"/>
      <c r="C914" s="138"/>
    </row>
    <row r="915" spans="2:3" ht="12.75" customHeight="1">
      <c r="B915" s="138"/>
      <c r="C915" s="138"/>
    </row>
    <row r="916" spans="2:3" ht="12.75" customHeight="1">
      <c r="B916" s="138"/>
      <c r="C916" s="138"/>
    </row>
    <row r="917" spans="2:3" ht="12.75" customHeight="1">
      <c r="B917" s="138"/>
      <c r="C917" s="138"/>
    </row>
    <row r="918" spans="2:3" ht="12.75" customHeight="1">
      <c r="B918" s="138"/>
      <c r="C918" s="138"/>
    </row>
    <row r="919" spans="2:3" ht="12.75" customHeight="1">
      <c r="B919" s="138"/>
      <c r="C919" s="138"/>
    </row>
    <row r="920" spans="2:3" ht="12.75" customHeight="1">
      <c r="B920" s="138"/>
      <c r="C920" s="138"/>
    </row>
    <row r="921" spans="2:3" ht="12.75" customHeight="1">
      <c r="B921" s="138"/>
      <c r="C921" s="138"/>
    </row>
    <row r="922" spans="2:3" ht="12.75" customHeight="1">
      <c r="B922" s="138"/>
      <c r="C922" s="138"/>
    </row>
    <row r="923" spans="2:3" ht="12.75" customHeight="1">
      <c r="B923" s="138"/>
      <c r="C923" s="138"/>
    </row>
    <row r="924" spans="2:3" ht="12.75" customHeight="1">
      <c r="B924" s="138"/>
      <c r="C924" s="138"/>
    </row>
    <row r="925" spans="2:3" ht="12.75" customHeight="1">
      <c r="B925" s="138"/>
      <c r="C925" s="138"/>
    </row>
    <row r="926" spans="2:3" ht="12.75" customHeight="1">
      <c r="B926" s="138"/>
      <c r="C926" s="138"/>
    </row>
    <row r="927" spans="2:3" ht="12.75" customHeight="1">
      <c r="B927" s="138"/>
      <c r="C927" s="138"/>
    </row>
    <row r="928" spans="2:3" ht="12.75" customHeight="1">
      <c r="B928" s="138"/>
      <c r="C928" s="138"/>
    </row>
    <row r="929" spans="2:3" ht="12.75" customHeight="1">
      <c r="B929" s="138"/>
      <c r="C929" s="138"/>
    </row>
    <row r="930" spans="2:3" ht="12.75" customHeight="1">
      <c r="B930" s="138"/>
      <c r="C930" s="138"/>
    </row>
    <row r="931" spans="2:3" ht="12.75" customHeight="1">
      <c r="B931" s="138"/>
      <c r="C931" s="138"/>
    </row>
    <row r="932" spans="2:3" ht="12.75" customHeight="1">
      <c r="B932" s="138"/>
      <c r="C932" s="138"/>
    </row>
    <row r="933" spans="2:3" ht="12.75" customHeight="1">
      <c r="B933" s="138"/>
      <c r="C933" s="138"/>
    </row>
    <row r="934" spans="2:3" ht="12.75" customHeight="1">
      <c r="B934" s="138"/>
      <c r="C934" s="138"/>
    </row>
    <row r="935" spans="2:3" ht="12.75" customHeight="1">
      <c r="B935" s="138"/>
      <c r="C935" s="138"/>
    </row>
    <row r="936" spans="2:3" ht="12.75" customHeight="1">
      <c r="B936" s="138"/>
      <c r="C936" s="138"/>
    </row>
    <row r="937" spans="2:3" ht="12.75" customHeight="1">
      <c r="B937" s="138"/>
      <c r="C937" s="138"/>
    </row>
    <row r="938" spans="2:3" ht="12.75" customHeight="1">
      <c r="B938" s="138"/>
      <c r="C938" s="138"/>
    </row>
    <row r="939" spans="2:3" ht="12.75" customHeight="1">
      <c r="B939" s="138"/>
      <c r="C939" s="138"/>
    </row>
    <row r="940" spans="2:3" ht="12.75" customHeight="1">
      <c r="B940" s="138"/>
      <c r="C940" s="138"/>
    </row>
    <row r="941" spans="2:3" ht="12.75" customHeight="1">
      <c r="B941" s="138"/>
      <c r="C941" s="138"/>
    </row>
    <row r="942" spans="2:3" ht="12.75" customHeight="1">
      <c r="B942" s="138"/>
      <c r="C942" s="138"/>
    </row>
    <row r="943" spans="2:3" ht="12.75" customHeight="1">
      <c r="B943" s="138"/>
      <c r="C943" s="138"/>
    </row>
    <row r="944" spans="2:3" ht="12.75" customHeight="1">
      <c r="B944" s="138"/>
      <c r="C944" s="138"/>
    </row>
    <row r="945" spans="2:3" ht="12.75" customHeight="1">
      <c r="B945" s="138"/>
      <c r="C945" s="138"/>
    </row>
    <row r="946" spans="2:3" ht="12.75" customHeight="1">
      <c r="B946" s="138"/>
      <c r="C946" s="138"/>
    </row>
    <row r="947" spans="2:3" ht="12.75" customHeight="1">
      <c r="B947" s="138"/>
      <c r="C947" s="138"/>
    </row>
    <row r="948" spans="2:3" ht="12.75" customHeight="1">
      <c r="B948" s="138"/>
      <c r="C948" s="138"/>
    </row>
    <row r="949" spans="2:3" ht="12.75" customHeight="1">
      <c r="B949" s="138"/>
      <c r="C949" s="138"/>
    </row>
    <row r="950" spans="2:3" ht="12.75" customHeight="1">
      <c r="B950" s="138"/>
      <c r="C950" s="138"/>
    </row>
    <row r="951" spans="2:3" ht="12.75" customHeight="1">
      <c r="B951" s="138"/>
      <c r="C951" s="138"/>
    </row>
    <row r="952" spans="2:3" ht="12.75" customHeight="1">
      <c r="B952" s="138"/>
      <c r="C952" s="138"/>
    </row>
    <row r="953" spans="2:3" ht="12.75" customHeight="1">
      <c r="B953" s="138"/>
      <c r="C953" s="138"/>
    </row>
    <row r="954" spans="2:3" ht="12.75" customHeight="1">
      <c r="B954" s="138"/>
      <c r="C954" s="138"/>
    </row>
    <row r="955" spans="2:3" ht="12.75" customHeight="1">
      <c r="B955" s="138"/>
      <c r="C955" s="138"/>
    </row>
    <row r="956" spans="2:3" ht="12.75" customHeight="1">
      <c r="B956" s="138"/>
      <c r="C956" s="138"/>
    </row>
    <row r="957" spans="2:3" ht="12.75" customHeight="1">
      <c r="B957" s="138"/>
      <c r="C957" s="138"/>
    </row>
    <row r="958" spans="2:3" ht="12.75" customHeight="1">
      <c r="B958" s="138"/>
      <c r="C958" s="138"/>
    </row>
    <row r="959" spans="2:3" ht="12.75" customHeight="1">
      <c r="B959" s="138"/>
      <c r="C959" s="138"/>
    </row>
    <row r="960" spans="2:3" ht="12.75" customHeight="1">
      <c r="B960" s="138"/>
      <c r="C960" s="138"/>
    </row>
    <row r="961" spans="2:3" ht="12.75" customHeight="1">
      <c r="B961" s="138"/>
      <c r="C961" s="138"/>
    </row>
    <row r="962" spans="2:3" ht="12.75" customHeight="1">
      <c r="B962" s="138"/>
      <c r="C962" s="138"/>
    </row>
    <row r="963" spans="2:3" ht="12.75" customHeight="1">
      <c r="B963" s="138"/>
      <c r="C963" s="138"/>
    </row>
    <row r="964" spans="2:3" ht="12.75" customHeight="1">
      <c r="B964" s="138"/>
      <c r="C964" s="138"/>
    </row>
    <row r="965" spans="2:3" ht="12.75" customHeight="1">
      <c r="B965" s="138"/>
      <c r="C965" s="138"/>
    </row>
    <row r="966" spans="2:3" ht="12.75" customHeight="1">
      <c r="B966" s="138"/>
      <c r="C966" s="138"/>
    </row>
    <row r="967" spans="2:3" ht="12.75" customHeight="1">
      <c r="B967" s="138"/>
      <c r="C967" s="138"/>
    </row>
    <row r="968" spans="2:3" ht="12.75" customHeight="1">
      <c r="B968" s="138"/>
      <c r="C968" s="138"/>
    </row>
    <row r="969" spans="2:3" ht="12.75" customHeight="1">
      <c r="B969" s="138"/>
      <c r="C969" s="138"/>
    </row>
    <row r="970" spans="2:3" ht="12.75" customHeight="1">
      <c r="B970" s="138"/>
      <c r="C970" s="138"/>
    </row>
    <row r="971" spans="2:3" ht="12.75" customHeight="1">
      <c r="B971" s="138"/>
      <c r="C971" s="138"/>
    </row>
    <row r="972" spans="2:3" ht="12.75" customHeight="1">
      <c r="B972" s="138"/>
      <c r="C972" s="138"/>
    </row>
    <row r="973" spans="2:3" ht="12.75" customHeight="1">
      <c r="B973" s="138"/>
      <c r="C973" s="138"/>
    </row>
    <row r="974" spans="2:3" ht="12.75" customHeight="1">
      <c r="B974" s="138"/>
      <c r="C974" s="138"/>
    </row>
    <row r="975" spans="2:3" ht="12.75" customHeight="1">
      <c r="B975" s="138"/>
      <c r="C975" s="138"/>
    </row>
    <row r="976" spans="2:3" ht="12.75" customHeight="1">
      <c r="B976" s="138"/>
      <c r="C976" s="138"/>
    </row>
    <row r="977" spans="2:3" ht="12.75" customHeight="1">
      <c r="B977" s="138"/>
      <c r="C977" s="138"/>
    </row>
    <row r="978" spans="2:3" ht="12.75" customHeight="1">
      <c r="B978" s="138"/>
      <c r="C978" s="138"/>
    </row>
    <row r="979" spans="2:3" ht="12.75" customHeight="1">
      <c r="B979" s="138"/>
      <c r="C979" s="138"/>
    </row>
    <row r="980" spans="2:3" ht="12.75" customHeight="1">
      <c r="B980" s="138"/>
      <c r="C980" s="138"/>
    </row>
    <row r="981" spans="2:3" ht="12.75" customHeight="1">
      <c r="B981" s="138"/>
      <c r="C981" s="138"/>
    </row>
    <row r="982" spans="2:3" ht="12.75" customHeight="1">
      <c r="B982" s="138"/>
      <c r="C982" s="138"/>
    </row>
    <row r="983" spans="2:3" ht="12.75" customHeight="1">
      <c r="B983" s="138"/>
      <c r="C983" s="138"/>
    </row>
    <row r="984" spans="2:3" ht="12.75" customHeight="1">
      <c r="B984" s="138"/>
      <c r="C984" s="138"/>
    </row>
    <row r="985" spans="2:3" ht="12.75" customHeight="1">
      <c r="B985" s="138"/>
      <c r="C985" s="138"/>
    </row>
    <row r="986" spans="2:3" ht="12.75" customHeight="1">
      <c r="B986" s="138"/>
      <c r="C986" s="138"/>
    </row>
    <row r="987" spans="2:3" ht="12.75" customHeight="1">
      <c r="B987" s="138"/>
      <c r="C987" s="138"/>
    </row>
    <row r="988" spans="2:3" ht="12.75" customHeight="1">
      <c r="B988" s="138"/>
      <c r="C988" s="138"/>
    </row>
    <row r="989" spans="2:3" ht="12.75" customHeight="1">
      <c r="B989" s="138"/>
      <c r="C989" s="138"/>
    </row>
    <row r="990" spans="2:3" ht="12.75" customHeight="1">
      <c r="B990" s="138"/>
      <c r="C990" s="138"/>
    </row>
    <row r="991" spans="2:3" ht="12.75" customHeight="1">
      <c r="B991" s="138"/>
      <c r="C991" s="138"/>
    </row>
    <row r="992" spans="2:3" ht="12.75" customHeight="1">
      <c r="B992" s="138"/>
      <c r="C992" s="138"/>
    </row>
    <row r="993" spans="2:3" ht="12.75" customHeight="1">
      <c r="B993" s="138"/>
      <c r="C993" s="138"/>
    </row>
    <row r="994" spans="2:3" ht="12.75" customHeight="1">
      <c r="B994" s="138"/>
      <c r="C994" s="138"/>
    </row>
    <row r="995" spans="2:3" ht="12.75" customHeight="1">
      <c r="B995" s="138"/>
      <c r="C995" s="138"/>
    </row>
    <row r="996" spans="2:3" ht="12.75" customHeight="1">
      <c r="B996" s="138"/>
      <c r="C996" s="138"/>
    </row>
    <row r="997" spans="2:3" ht="12.75" customHeight="1">
      <c r="B997" s="138"/>
      <c r="C997" s="138"/>
    </row>
    <row r="998" spans="2:3" ht="12.75" customHeight="1">
      <c r="B998" s="138"/>
      <c r="C998" s="138"/>
    </row>
    <row r="999" spans="2:3" ht="12.75" customHeight="1">
      <c r="B999" s="138"/>
      <c r="C999" s="138"/>
    </row>
    <row r="1000" spans="2:3" ht="12.75" customHeight="1">
      <c r="B1000" s="138"/>
      <c r="C1000" s="138"/>
    </row>
  </sheetData>
  <mergeCells count="18">
    <mergeCell ref="C61:G61"/>
    <mergeCell ref="C20:G20"/>
    <mergeCell ref="C23:G23"/>
    <mergeCell ref="C31:G31"/>
    <mergeCell ref="C34:G34"/>
    <mergeCell ref="C40:G40"/>
    <mergeCell ref="C46:G46"/>
    <mergeCell ref="C49:G49"/>
    <mergeCell ref="C13:G13"/>
    <mergeCell ref="C17:G17"/>
    <mergeCell ref="C51:G51"/>
    <mergeCell ref="C53:G53"/>
    <mergeCell ref="C60:G60"/>
    <mergeCell ref="A1:G1"/>
    <mergeCell ref="C2:G2"/>
    <mergeCell ref="C3:G3"/>
    <mergeCell ref="C4:G4"/>
    <mergeCell ref="C10:G10"/>
  </mergeCells>
  <printOptions/>
  <pageMargins left="0.25" right="0.25" top="0.75" bottom="0.75" header="0.3" footer="0.3"/>
  <pageSetup horizontalDpi="600" verticalDpi="600" orientation="landscape" paperSize="9" r:id="rId3"/>
  <headerFooter>
    <oddFooter>&amp;LZpracováno programem BUILDpower S,  © RTS, a.s.&amp;RStránka &amp;P z</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BH1000"/>
  <sheetViews>
    <sheetView workbookViewId="0" topLeftCell="A1">
      <pane ySplit="7" topLeftCell="A8" activePane="bottomLeft" state="frozen"/>
      <selection pane="topLeft" activeCell="AA35" sqref="AA35"/>
      <selection pane="bottomLeft" activeCell="Z49" sqref="Z49"/>
    </sheetView>
  </sheetViews>
  <sheetFormatPr defaultColWidth="14.421875" defaultRowHeight="15" customHeight="1" outlineLevelRow="3"/>
  <cols>
    <col min="1" max="1" width="3.421875" style="0" customWidth="1"/>
    <col min="2" max="2" width="12.57421875" style="0" customWidth="1"/>
    <col min="3" max="3" width="63.140625" style="0" customWidth="1"/>
    <col min="4" max="4" width="4.8515625" style="0" customWidth="1"/>
    <col min="5" max="5" width="10.57421875" style="0" customWidth="1"/>
    <col min="6" max="6" width="9.8515625" style="0" customWidth="1"/>
    <col min="7" max="7" width="12.8515625" style="0" customWidth="1"/>
    <col min="8" max="17" width="8.8515625" style="0" hidden="1" customWidth="1"/>
    <col min="18" max="18" width="6.8515625" style="0" customWidth="1"/>
    <col min="19" max="19" width="8.8515625" style="0" customWidth="1"/>
    <col min="20" max="20" width="8.421875" style="0" customWidth="1"/>
    <col min="21" max="25" width="8.8515625" style="0" hidden="1" customWidth="1"/>
    <col min="26" max="28" width="8.8515625" style="0" customWidth="1"/>
    <col min="29" max="29" width="8.8515625" style="0" hidden="1" customWidth="1"/>
    <col min="30" max="30" width="8.8515625" style="0" customWidth="1"/>
    <col min="31" max="41" width="8.8515625" style="0" hidden="1" customWidth="1"/>
    <col min="42" max="52" width="8.8515625" style="0" customWidth="1"/>
    <col min="53" max="53" width="98.8515625" style="0" customWidth="1"/>
    <col min="54" max="60" width="8.8515625" style="0" customWidth="1"/>
  </cols>
  <sheetData>
    <row r="1" spans="1:33" ht="15.75" customHeight="1">
      <c r="A1" s="244" t="s">
        <v>117</v>
      </c>
      <c r="B1" s="220"/>
      <c r="C1" s="220"/>
      <c r="D1" s="220"/>
      <c r="E1" s="220"/>
      <c r="F1" s="220"/>
      <c r="G1" s="220"/>
      <c r="AG1" s="111" t="s">
        <v>118</v>
      </c>
    </row>
    <row r="2" spans="1:33" ht="24.75" customHeight="1">
      <c r="A2" s="132" t="s">
        <v>114</v>
      </c>
      <c r="B2" s="133" t="s">
        <v>5</v>
      </c>
      <c r="C2" s="245" t="s">
        <v>6</v>
      </c>
      <c r="D2" s="202"/>
      <c r="E2" s="202"/>
      <c r="F2" s="202"/>
      <c r="G2" s="205"/>
      <c r="AG2" s="111" t="s">
        <v>119</v>
      </c>
    </row>
    <row r="3" spans="1:33" ht="24.75" customHeight="1">
      <c r="A3" s="132" t="s">
        <v>115</v>
      </c>
      <c r="B3" s="133" t="s">
        <v>52</v>
      </c>
      <c r="C3" s="245" t="s">
        <v>53</v>
      </c>
      <c r="D3" s="202"/>
      <c r="E3" s="202"/>
      <c r="F3" s="202"/>
      <c r="G3" s="205"/>
      <c r="AC3" s="138" t="s">
        <v>119</v>
      </c>
      <c r="AG3" s="111" t="s">
        <v>120</v>
      </c>
    </row>
    <row r="4" spans="1:33" ht="24.75" customHeight="1">
      <c r="A4" s="139" t="s">
        <v>116</v>
      </c>
      <c r="B4" s="140" t="s">
        <v>68</v>
      </c>
      <c r="C4" s="246" t="s">
        <v>69</v>
      </c>
      <c r="D4" s="202"/>
      <c r="E4" s="202"/>
      <c r="F4" s="202"/>
      <c r="G4" s="205"/>
      <c r="AG4" s="111" t="s">
        <v>121</v>
      </c>
    </row>
    <row r="5" spans="2:4" ht="12.75" customHeight="1">
      <c r="B5" s="138"/>
      <c r="C5" s="138"/>
      <c r="D5" s="86"/>
    </row>
    <row r="6" spans="1:25" ht="12.75" customHeight="1">
      <c r="A6" s="141" t="s">
        <v>122</v>
      </c>
      <c r="B6" s="142" t="s">
        <v>123</v>
      </c>
      <c r="C6" s="142" t="s">
        <v>124</v>
      </c>
      <c r="D6" s="143" t="s">
        <v>125</v>
      </c>
      <c r="E6" s="141" t="s">
        <v>126</v>
      </c>
      <c r="F6" s="144" t="s">
        <v>127</v>
      </c>
      <c r="G6" s="141" t="s">
        <v>21</v>
      </c>
      <c r="H6" s="145" t="s">
        <v>128</v>
      </c>
      <c r="I6" s="145" t="s">
        <v>129</v>
      </c>
      <c r="J6" s="145" t="s">
        <v>130</v>
      </c>
      <c r="K6" s="145" t="s">
        <v>131</v>
      </c>
      <c r="L6" s="145" t="s">
        <v>132</v>
      </c>
      <c r="M6" s="145" t="s">
        <v>133</v>
      </c>
      <c r="N6" s="145" t="s">
        <v>134</v>
      </c>
      <c r="O6" s="145" t="s">
        <v>135</v>
      </c>
      <c r="P6" s="145" t="s">
        <v>136</v>
      </c>
      <c r="Q6" s="145" t="s">
        <v>137</v>
      </c>
      <c r="R6" s="145" t="s">
        <v>138</v>
      </c>
      <c r="S6" s="145" t="s">
        <v>139</v>
      </c>
      <c r="T6" s="145" t="s">
        <v>140</v>
      </c>
      <c r="U6" s="145" t="s">
        <v>141</v>
      </c>
      <c r="V6" s="145" t="s">
        <v>142</v>
      </c>
      <c r="W6" s="145" t="s">
        <v>143</v>
      </c>
      <c r="X6" s="145" t="s">
        <v>144</v>
      </c>
      <c r="Y6" s="145" t="s">
        <v>145</v>
      </c>
    </row>
    <row r="7" spans="1:25" ht="12.75" customHeight="1" hidden="1">
      <c r="A7" s="131"/>
      <c r="B7" s="134"/>
      <c r="C7" s="134"/>
      <c r="D7" s="136"/>
      <c r="E7" s="146"/>
      <c r="F7" s="147"/>
      <c r="G7" s="147"/>
      <c r="H7" s="147"/>
      <c r="I7" s="147"/>
      <c r="J7" s="147"/>
      <c r="K7" s="147"/>
      <c r="L7" s="147"/>
      <c r="M7" s="147"/>
      <c r="N7" s="146"/>
      <c r="O7" s="146"/>
      <c r="P7" s="146"/>
      <c r="Q7" s="146"/>
      <c r="R7" s="147"/>
      <c r="S7" s="147"/>
      <c r="T7" s="147"/>
      <c r="U7" s="147"/>
      <c r="V7" s="147"/>
      <c r="W7" s="147"/>
      <c r="X7" s="147"/>
      <c r="Y7" s="147"/>
    </row>
    <row r="8" spans="1:33" ht="12.75" customHeight="1">
      <c r="A8" s="148" t="s">
        <v>146</v>
      </c>
      <c r="B8" s="149" t="s">
        <v>86</v>
      </c>
      <c r="C8" s="150" t="s">
        <v>87</v>
      </c>
      <c r="D8" s="151"/>
      <c r="E8" s="152"/>
      <c r="F8" s="153"/>
      <c r="G8" s="153">
        <f>SUMIF(AG9:AG25,"&lt;&gt;NOR",G9:G25)</f>
        <v>0</v>
      </c>
      <c r="H8" s="153"/>
      <c r="I8" s="153">
        <f>SUM(I9:I25)</f>
        <v>22.7</v>
      </c>
      <c r="J8" s="153"/>
      <c r="K8" s="153">
        <f>SUM(K9:K25)</f>
        <v>53085</v>
      </c>
      <c r="L8" s="153"/>
      <c r="M8" s="153">
        <f>SUM(M9:M25)</f>
        <v>0</v>
      </c>
      <c r="N8" s="152"/>
      <c r="O8" s="152">
        <f>SUM(O9:O25)</f>
        <v>0</v>
      </c>
      <c r="P8" s="152"/>
      <c r="Q8" s="152">
        <f>SUM(Q9:Q25)</f>
        <v>24</v>
      </c>
      <c r="R8" s="153"/>
      <c r="S8" s="153"/>
      <c r="T8" s="154"/>
      <c r="U8" s="155"/>
      <c r="V8" s="155">
        <f>SUM(V9:V25)</f>
        <v>56.800000000000004</v>
      </c>
      <c r="W8" s="155"/>
      <c r="X8" s="155"/>
      <c r="Y8" s="155"/>
      <c r="AG8" s="111" t="s">
        <v>147</v>
      </c>
    </row>
    <row r="9" spans="1:60" ht="12.75" customHeight="1" outlineLevel="1">
      <c r="A9" s="166">
        <v>1</v>
      </c>
      <c r="B9" s="167" t="s">
        <v>604</v>
      </c>
      <c r="C9" s="168" t="s">
        <v>605</v>
      </c>
      <c r="D9" s="169" t="s">
        <v>322</v>
      </c>
      <c r="E9" s="170">
        <v>10</v>
      </c>
      <c r="F9" s="171"/>
      <c r="G9" s="172">
        <f>ROUND(E9*F9,2)</f>
        <v>0</v>
      </c>
      <c r="H9" s="171">
        <v>0</v>
      </c>
      <c r="I9" s="172">
        <f>ROUND(E9*H9,2)</f>
        <v>0</v>
      </c>
      <c r="J9" s="171">
        <v>556</v>
      </c>
      <c r="K9" s="172">
        <f>ROUND(E9*J9,2)</f>
        <v>5560</v>
      </c>
      <c r="L9" s="172">
        <v>21</v>
      </c>
      <c r="M9" s="172">
        <f>G9*(1+L9/100)</f>
        <v>0</v>
      </c>
      <c r="N9" s="170">
        <v>0</v>
      </c>
      <c r="O9" s="170">
        <f>ROUND(E9*N9,2)</f>
        <v>0</v>
      </c>
      <c r="P9" s="170">
        <v>0</v>
      </c>
      <c r="Q9" s="170">
        <f>ROUND(E9*P9,2)</f>
        <v>0</v>
      </c>
      <c r="R9" s="172" t="s">
        <v>187</v>
      </c>
      <c r="S9" s="172" t="s">
        <v>151</v>
      </c>
      <c r="T9" s="173" t="s">
        <v>151</v>
      </c>
      <c r="U9" s="164">
        <v>0.88</v>
      </c>
      <c r="V9" s="164">
        <f>ROUND(E9*U9,2)</f>
        <v>8.8</v>
      </c>
      <c r="W9" s="164"/>
      <c r="X9" s="164" t="s">
        <v>188</v>
      </c>
      <c r="Y9" s="164" t="s">
        <v>154</v>
      </c>
      <c r="Z9" s="165"/>
      <c r="AA9" s="165"/>
      <c r="AB9" s="165"/>
      <c r="AC9" s="165"/>
      <c r="AD9" s="165"/>
      <c r="AE9" s="165"/>
      <c r="AF9" s="165"/>
      <c r="AG9" s="165" t="s">
        <v>189</v>
      </c>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row>
    <row r="10" spans="1:60" ht="12.75" customHeight="1" outlineLevel="2">
      <c r="A10" s="174"/>
      <c r="B10" s="175"/>
      <c r="C10" s="247" t="s">
        <v>606</v>
      </c>
      <c r="D10" s="200"/>
      <c r="E10" s="200"/>
      <c r="F10" s="200"/>
      <c r="G10" s="200"/>
      <c r="H10" s="164"/>
      <c r="I10" s="164"/>
      <c r="J10" s="164"/>
      <c r="K10" s="164"/>
      <c r="L10" s="164"/>
      <c r="M10" s="164"/>
      <c r="N10" s="176"/>
      <c r="O10" s="176"/>
      <c r="P10" s="176"/>
      <c r="Q10" s="176"/>
      <c r="R10" s="164"/>
      <c r="S10" s="164"/>
      <c r="T10" s="164"/>
      <c r="U10" s="164"/>
      <c r="V10" s="164"/>
      <c r="W10" s="164"/>
      <c r="X10" s="164"/>
      <c r="Y10" s="164"/>
      <c r="Z10" s="165"/>
      <c r="AA10" s="165"/>
      <c r="AB10" s="165"/>
      <c r="AC10" s="165"/>
      <c r="AD10" s="165"/>
      <c r="AE10" s="165"/>
      <c r="AF10" s="165"/>
      <c r="AG10" s="165" t="s">
        <v>191</v>
      </c>
      <c r="AH10" s="165"/>
      <c r="AI10" s="165"/>
      <c r="AJ10" s="165"/>
      <c r="AK10" s="165"/>
      <c r="AL10" s="165"/>
      <c r="AM10" s="165"/>
      <c r="AN10" s="165"/>
      <c r="AO10" s="165"/>
      <c r="AP10" s="165"/>
      <c r="AQ10" s="165"/>
      <c r="AR10" s="165"/>
      <c r="AS10" s="165"/>
      <c r="AT10" s="165"/>
      <c r="AU10" s="165"/>
      <c r="AV10" s="165"/>
      <c r="AW10" s="165"/>
      <c r="AX10" s="165"/>
      <c r="AY10" s="165"/>
      <c r="AZ10" s="165"/>
      <c r="BA10" s="177" t="str">
        <f aca="true" t="shared" si="0" ref="BA10:BA11">C10</f>
        <v>s odřezáním kmene a odvětvením, včetně případného odklizení kmene a větví na oddělené hromady na vzdálenost do 50 m nebo s naložením na dopravní prostředek,</v>
      </c>
      <c r="BB10" s="165"/>
      <c r="BC10" s="165"/>
      <c r="BD10" s="165"/>
      <c r="BE10" s="165"/>
      <c r="BF10" s="165"/>
      <c r="BG10" s="165"/>
      <c r="BH10" s="165"/>
    </row>
    <row r="11" spans="1:60" ht="12.75" customHeight="1" outlineLevel="2">
      <c r="A11" s="174"/>
      <c r="B11" s="175"/>
      <c r="C11" s="243" t="s">
        <v>607</v>
      </c>
      <c r="D11" s="220"/>
      <c r="E11" s="220"/>
      <c r="F11" s="220"/>
      <c r="G11" s="220"/>
      <c r="H11" s="164"/>
      <c r="I11" s="164"/>
      <c r="J11" s="164"/>
      <c r="K11" s="164"/>
      <c r="L11" s="164"/>
      <c r="M11" s="164"/>
      <c r="N11" s="176"/>
      <c r="O11" s="176"/>
      <c r="P11" s="176"/>
      <c r="Q11" s="176"/>
      <c r="R11" s="164"/>
      <c r="S11" s="164"/>
      <c r="T11" s="164"/>
      <c r="U11" s="164"/>
      <c r="V11" s="164"/>
      <c r="W11" s="164"/>
      <c r="X11" s="164"/>
      <c r="Y11" s="164"/>
      <c r="Z11" s="165"/>
      <c r="AA11" s="165"/>
      <c r="AB11" s="165"/>
      <c r="AC11" s="165"/>
      <c r="AD11" s="165"/>
      <c r="AE11" s="165"/>
      <c r="AF11" s="165"/>
      <c r="AG11" s="165" t="s">
        <v>159</v>
      </c>
      <c r="AH11" s="165"/>
      <c r="AI11" s="165"/>
      <c r="AJ11" s="165"/>
      <c r="AK11" s="165"/>
      <c r="AL11" s="165"/>
      <c r="AM11" s="165"/>
      <c r="AN11" s="165"/>
      <c r="AO11" s="165"/>
      <c r="AP11" s="165"/>
      <c r="AQ11" s="165"/>
      <c r="AR11" s="165"/>
      <c r="AS11" s="165"/>
      <c r="AT11" s="165"/>
      <c r="AU11" s="165"/>
      <c r="AV11" s="165"/>
      <c r="AW11" s="165"/>
      <c r="AX11" s="165"/>
      <c r="AY11" s="165"/>
      <c r="AZ11" s="165"/>
      <c r="BA11" s="177" t="str">
        <f t="shared" si="0"/>
        <v>O povolení ke kácení je dle dendrologického průzkumu žádat ke čtyřem dřevinám a čtyřem plošným porostům.</v>
      </c>
      <c r="BB11" s="165"/>
      <c r="BC11" s="165"/>
      <c r="BD11" s="165"/>
      <c r="BE11" s="165"/>
      <c r="BF11" s="165"/>
      <c r="BG11" s="165"/>
      <c r="BH11" s="165"/>
    </row>
    <row r="12" spans="1:60" ht="12.75" customHeight="1" outlineLevel="1">
      <c r="A12" s="166">
        <v>2</v>
      </c>
      <c r="B12" s="167" t="s">
        <v>608</v>
      </c>
      <c r="C12" s="168" t="s">
        <v>609</v>
      </c>
      <c r="D12" s="169" t="s">
        <v>322</v>
      </c>
      <c r="E12" s="170">
        <v>10</v>
      </c>
      <c r="F12" s="171"/>
      <c r="G12" s="172">
        <f>ROUND(E12*F12,2)</f>
        <v>0</v>
      </c>
      <c r="H12" s="171">
        <v>2.27</v>
      </c>
      <c r="I12" s="172">
        <f>ROUND(E12*H12,2)</f>
        <v>22.7</v>
      </c>
      <c r="J12" s="171">
        <v>857.73</v>
      </c>
      <c r="K12" s="172">
        <f>ROUND(E12*J12,2)</f>
        <v>8577.3</v>
      </c>
      <c r="L12" s="172">
        <v>21</v>
      </c>
      <c r="M12" s="172">
        <f>G12*(1+L12/100)</f>
        <v>0</v>
      </c>
      <c r="N12" s="170">
        <v>5E-05</v>
      </c>
      <c r="O12" s="170">
        <f>ROUND(E12*N12,2)</f>
        <v>0</v>
      </c>
      <c r="P12" s="170">
        <v>0</v>
      </c>
      <c r="Q12" s="170">
        <f>ROUND(E12*P12,2)</f>
        <v>0</v>
      </c>
      <c r="R12" s="172" t="s">
        <v>187</v>
      </c>
      <c r="S12" s="172" t="s">
        <v>151</v>
      </c>
      <c r="T12" s="173" t="s">
        <v>151</v>
      </c>
      <c r="U12" s="164">
        <v>1.655</v>
      </c>
      <c r="V12" s="164">
        <f>ROUND(E12*U12,2)</f>
        <v>16.55</v>
      </c>
      <c r="W12" s="164"/>
      <c r="X12" s="164" t="s">
        <v>188</v>
      </c>
      <c r="Y12" s="164" t="s">
        <v>154</v>
      </c>
      <c r="Z12" s="165"/>
      <c r="AA12" s="165"/>
      <c r="AB12" s="165"/>
      <c r="AC12" s="165"/>
      <c r="AD12" s="165"/>
      <c r="AE12" s="165"/>
      <c r="AF12" s="165"/>
      <c r="AG12" s="165" t="s">
        <v>189</v>
      </c>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row>
    <row r="13" spans="1:60" ht="12.75" customHeight="1" outlineLevel="2">
      <c r="A13" s="174"/>
      <c r="B13" s="175"/>
      <c r="C13" s="247" t="s">
        <v>610</v>
      </c>
      <c r="D13" s="200"/>
      <c r="E13" s="200"/>
      <c r="F13" s="200"/>
      <c r="G13" s="200"/>
      <c r="H13" s="164"/>
      <c r="I13" s="164"/>
      <c r="J13" s="164"/>
      <c r="K13" s="164"/>
      <c r="L13" s="164"/>
      <c r="M13" s="164"/>
      <c r="N13" s="176"/>
      <c r="O13" s="176"/>
      <c r="P13" s="176"/>
      <c r="Q13" s="176"/>
      <c r="R13" s="164"/>
      <c r="S13" s="164"/>
      <c r="T13" s="164"/>
      <c r="U13" s="164"/>
      <c r="V13" s="164"/>
      <c r="W13" s="164"/>
      <c r="X13" s="164"/>
      <c r="Y13" s="164"/>
      <c r="Z13" s="165"/>
      <c r="AA13" s="165"/>
      <c r="AB13" s="165"/>
      <c r="AC13" s="165"/>
      <c r="AD13" s="165"/>
      <c r="AE13" s="165"/>
      <c r="AF13" s="165"/>
      <c r="AG13" s="165" t="s">
        <v>191</v>
      </c>
      <c r="AH13" s="165"/>
      <c r="AI13" s="165"/>
      <c r="AJ13" s="165"/>
      <c r="AK13" s="165"/>
      <c r="AL13" s="165"/>
      <c r="AM13" s="165"/>
      <c r="AN13" s="165"/>
      <c r="AO13" s="165"/>
      <c r="AP13" s="165"/>
      <c r="AQ13" s="165"/>
      <c r="AR13" s="165"/>
      <c r="AS13" s="165"/>
      <c r="AT13" s="165"/>
      <c r="AU13" s="165"/>
      <c r="AV13" s="165"/>
      <c r="AW13" s="165"/>
      <c r="AX13" s="165"/>
      <c r="AY13" s="165"/>
      <c r="AZ13" s="165"/>
      <c r="BA13" s="177" t="str">
        <f>C13</f>
        <v>s jejich vykopáním nebo vytrháním, s přesekáním kořenů a s případným nutným přemístěním pařezů na hromady do vzdálenosti do 50 m nebo s naložením na dopravní prostředek,</v>
      </c>
      <c r="BB13" s="165"/>
      <c r="BC13" s="165"/>
      <c r="BD13" s="165"/>
      <c r="BE13" s="165"/>
      <c r="BF13" s="165"/>
      <c r="BG13" s="165"/>
      <c r="BH13" s="165"/>
    </row>
    <row r="14" spans="1:60" ht="12.75" customHeight="1" outlineLevel="2">
      <c r="A14" s="174"/>
      <c r="B14" s="175"/>
      <c r="C14" s="186" t="s">
        <v>611</v>
      </c>
      <c r="D14" s="187"/>
      <c r="E14" s="188">
        <v>10</v>
      </c>
      <c r="F14" s="164"/>
      <c r="G14" s="164"/>
      <c r="H14" s="164"/>
      <c r="I14" s="164"/>
      <c r="J14" s="164"/>
      <c r="K14" s="164"/>
      <c r="L14" s="164"/>
      <c r="M14" s="164"/>
      <c r="N14" s="176"/>
      <c r="O14" s="176"/>
      <c r="P14" s="176"/>
      <c r="Q14" s="176"/>
      <c r="R14" s="164"/>
      <c r="S14" s="164"/>
      <c r="T14" s="164"/>
      <c r="U14" s="164"/>
      <c r="V14" s="164"/>
      <c r="W14" s="164"/>
      <c r="X14" s="164"/>
      <c r="Y14" s="164"/>
      <c r="Z14" s="165"/>
      <c r="AA14" s="165"/>
      <c r="AB14" s="165"/>
      <c r="AC14" s="165"/>
      <c r="AD14" s="165"/>
      <c r="AE14" s="165"/>
      <c r="AF14" s="165"/>
      <c r="AG14" s="165" t="s">
        <v>195</v>
      </c>
      <c r="AH14" s="165">
        <v>5</v>
      </c>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row>
    <row r="15" spans="1:60" ht="12.75" customHeight="1" outlineLevel="1">
      <c r="A15" s="166">
        <v>3</v>
      </c>
      <c r="B15" s="167" t="s">
        <v>612</v>
      </c>
      <c r="C15" s="168" t="s">
        <v>613</v>
      </c>
      <c r="D15" s="169" t="s">
        <v>186</v>
      </c>
      <c r="E15" s="170">
        <v>15</v>
      </c>
      <c r="F15" s="171"/>
      <c r="G15" s="172">
        <f>ROUND(E15*F15,2)</f>
        <v>0</v>
      </c>
      <c r="H15" s="171">
        <v>0</v>
      </c>
      <c r="I15" s="172">
        <f>ROUND(E15*H15,2)</f>
        <v>0</v>
      </c>
      <c r="J15" s="171">
        <v>331.5</v>
      </c>
      <c r="K15" s="172">
        <f>ROUND(E15*J15,2)</f>
        <v>4972.5</v>
      </c>
      <c r="L15" s="172">
        <v>21</v>
      </c>
      <c r="M15" s="172">
        <f>G15*(1+L15/100)</f>
        <v>0</v>
      </c>
      <c r="N15" s="170">
        <v>0</v>
      </c>
      <c r="O15" s="170">
        <f>ROUND(E15*N15,2)</f>
        <v>0</v>
      </c>
      <c r="P15" s="170">
        <v>1.6</v>
      </c>
      <c r="Q15" s="170">
        <f>ROUND(E15*P15,2)</f>
        <v>24</v>
      </c>
      <c r="R15" s="172" t="s">
        <v>227</v>
      </c>
      <c r="S15" s="172" t="s">
        <v>151</v>
      </c>
      <c r="T15" s="173" t="s">
        <v>151</v>
      </c>
      <c r="U15" s="164">
        <v>0.38</v>
      </c>
      <c r="V15" s="164">
        <f>ROUND(E15*U15,2)</f>
        <v>5.7</v>
      </c>
      <c r="W15" s="164"/>
      <c r="X15" s="164" t="s">
        <v>188</v>
      </c>
      <c r="Y15" s="164" t="s">
        <v>154</v>
      </c>
      <c r="Z15" s="165"/>
      <c r="AA15" s="165"/>
      <c r="AB15" s="165"/>
      <c r="AC15" s="165"/>
      <c r="AD15" s="165"/>
      <c r="AE15" s="165"/>
      <c r="AF15" s="165"/>
      <c r="AG15" s="165" t="s">
        <v>189</v>
      </c>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row>
    <row r="16" spans="1:60" ht="12.75" customHeight="1" outlineLevel="2">
      <c r="A16" s="174"/>
      <c r="B16" s="175"/>
      <c r="C16" s="247" t="s">
        <v>614</v>
      </c>
      <c r="D16" s="200"/>
      <c r="E16" s="200"/>
      <c r="F16" s="200"/>
      <c r="G16" s="200"/>
      <c r="H16" s="164"/>
      <c r="I16" s="164"/>
      <c r="J16" s="164"/>
      <c r="K16" s="164"/>
      <c r="L16" s="164"/>
      <c r="M16" s="164"/>
      <c r="N16" s="176"/>
      <c r="O16" s="176"/>
      <c r="P16" s="176"/>
      <c r="Q16" s="176"/>
      <c r="R16" s="164"/>
      <c r="S16" s="164"/>
      <c r="T16" s="164"/>
      <c r="U16" s="164"/>
      <c r="V16" s="164"/>
      <c r="W16" s="164"/>
      <c r="X16" s="164"/>
      <c r="Y16" s="164"/>
      <c r="Z16" s="165"/>
      <c r="AA16" s="165"/>
      <c r="AB16" s="165"/>
      <c r="AC16" s="165"/>
      <c r="AD16" s="165"/>
      <c r="AE16" s="165"/>
      <c r="AF16" s="165"/>
      <c r="AG16" s="165" t="s">
        <v>191</v>
      </c>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row>
    <row r="17" spans="1:60" ht="12.75" customHeight="1" outlineLevel="2">
      <c r="A17" s="174"/>
      <c r="B17" s="175"/>
      <c r="C17" s="186" t="s">
        <v>615</v>
      </c>
      <c r="D17" s="187"/>
      <c r="E17" s="188">
        <v>15</v>
      </c>
      <c r="F17" s="164"/>
      <c r="G17" s="164"/>
      <c r="H17" s="164"/>
      <c r="I17" s="164"/>
      <c r="J17" s="164"/>
      <c r="K17" s="164"/>
      <c r="L17" s="164"/>
      <c r="M17" s="164"/>
      <c r="N17" s="176"/>
      <c r="O17" s="176"/>
      <c r="P17" s="176"/>
      <c r="Q17" s="176"/>
      <c r="R17" s="164"/>
      <c r="S17" s="164"/>
      <c r="T17" s="164"/>
      <c r="U17" s="164"/>
      <c r="V17" s="164"/>
      <c r="W17" s="164"/>
      <c r="X17" s="164"/>
      <c r="Y17" s="164"/>
      <c r="Z17" s="165"/>
      <c r="AA17" s="165"/>
      <c r="AB17" s="165"/>
      <c r="AC17" s="165"/>
      <c r="AD17" s="165"/>
      <c r="AE17" s="165"/>
      <c r="AF17" s="165"/>
      <c r="AG17" s="165" t="s">
        <v>195</v>
      </c>
      <c r="AH17" s="165">
        <v>0</v>
      </c>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row>
    <row r="18" spans="1:60" ht="12.75" customHeight="1" outlineLevel="1">
      <c r="A18" s="166">
        <v>4</v>
      </c>
      <c r="B18" s="167" t="s">
        <v>616</v>
      </c>
      <c r="C18" s="168" t="s">
        <v>617</v>
      </c>
      <c r="D18" s="169" t="s">
        <v>186</v>
      </c>
      <c r="E18" s="170">
        <v>244.8</v>
      </c>
      <c r="F18" s="171"/>
      <c r="G18" s="172">
        <f>ROUND(E18*F18,2)</f>
        <v>0</v>
      </c>
      <c r="H18" s="171">
        <v>0</v>
      </c>
      <c r="I18" s="172">
        <f>ROUND(E18*H18,2)</f>
        <v>0</v>
      </c>
      <c r="J18" s="171">
        <v>114</v>
      </c>
      <c r="K18" s="172">
        <f>ROUND(E18*J18,2)</f>
        <v>27907.2</v>
      </c>
      <c r="L18" s="172">
        <v>21</v>
      </c>
      <c r="M18" s="172">
        <f>G18*(1+L18/100)</f>
        <v>0</v>
      </c>
      <c r="N18" s="170">
        <v>0</v>
      </c>
      <c r="O18" s="170">
        <f>ROUND(E18*N18,2)</f>
        <v>0</v>
      </c>
      <c r="P18" s="170">
        <v>0</v>
      </c>
      <c r="Q18" s="170">
        <f>ROUND(E18*P18,2)</f>
        <v>0</v>
      </c>
      <c r="R18" s="172" t="s">
        <v>187</v>
      </c>
      <c r="S18" s="172" t="s">
        <v>151</v>
      </c>
      <c r="T18" s="173" t="s">
        <v>151</v>
      </c>
      <c r="U18" s="164">
        <v>0.0952</v>
      </c>
      <c r="V18" s="164">
        <f>ROUND(E18*U18,2)</f>
        <v>23.3</v>
      </c>
      <c r="W18" s="164"/>
      <c r="X18" s="164" t="s">
        <v>188</v>
      </c>
      <c r="Y18" s="164" t="s">
        <v>154</v>
      </c>
      <c r="Z18" s="165"/>
      <c r="AA18" s="165"/>
      <c r="AB18" s="165"/>
      <c r="AC18" s="165"/>
      <c r="AD18" s="165"/>
      <c r="AE18" s="165"/>
      <c r="AF18" s="165"/>
      <c r="AG18" s="165" t="s">
        <v>189</v>
      </c>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row>
    <row r="19" spans="1:60" ht="12.75" customHeight="1" outlineLevel="2">
      <c r="A19" s="174"/>
      <c r="B19" s="175"/>
      <c r="C19" s="247" t="s">
        <v>618</v>
      </c>
      <c r="D19" s="200"/>
      <c r="E19" s="200"/>
      <c r="F19" s="200"/>
      <c r="G19" s="200"/>
      <c r="H19" s="164"/>
      <c r="I19" s="164"/>
      <c r="J19" s="164"/>
      <c r="K19" s="164"/>
      <c r="L19" s="164"/>
      <c r="M19" s="164"/>
      <c r="N19" s="176"/>
      <c r="O19" s="176"/>
      <c r="P19" s="176"/>
      <c r="Q19" s="176"/>
      <c r="R19" s="164"/>
      <c r="S19" s="164"/>
      <c r="T19" s="164"/>
      <c r="U19" s="164"/>
      <c r="V19" s="164"/>
      <c r="W19" s="164"/>
      <c r="X19" s="164"/>
      <c r="Y19" s="164"/>
      <c r="Z19" s="165"/>
      <c r="AA19" s="165"/>
      <c r="AB19" s="165"/>
      <c r="AC19" s="165"/>
      <c r="AD19" s="165"/>
      <c r="AE19" s="165"/>
      <c r="AF19" s="165"/>
      <c r="AG19" s="165" t="s">
        <v>191</v>
      </c>
      <c r="AH19" s="165"/>
      <c r="AI19" s="165"/>
      <c r="AJ19" s="165"/>
      <c r="AK19" s="165"/>
      <c r="AL19" s="165"/>
      <c r="AM19" s="165"/>
      <c r="AN19" s="165"/>
      <c r="AO19" s="165"/>
      <c r="AP19" s="165"/>
      <c r="AQ19" s="165"/>
      <c r="AR19" s="165"/>
      <c r="AS19" s="165"/>
      <c r="AT19" s="165"/>
      <c r="AU19" s="165"/>
      <c r="AV19" s="165"/>
      <c r="AW19" s="165"/>
      <c r="AX19" s="165"/>
      <c r="AY19" s="165"/>
      <c r="AZ19" s="165"/>
      <c r="BA19" s="177" t="str">
        <f>C19</f>
        <v>nebo lesní půdy, s vodorovným přemístěním na hromady v místě upotřebení nebo na dočasné či trvalé skládky se složením</v>
      </c>
      <c r="BB19" s="165"/>
      <c r="BC19" s="165"/>
      <c r="BD19" s="165"/>
      <c r="BE19" s="165"/>
      <c r="BF19" s="165"/>
      <c r="BG19" s="165"/>
      <c r="BH19" s="165"/>
    </row>
    <row r="20" spans="1:60" ht="12.75" customHeight="1" outlineLevel="2">
      <c r="A20" s="174"/>
      <c r="B20" s="175"/>
      <c r="C20" s="186" t="s">
        <v>619</v>
      </c>
      <c r="D20" s="187"/>
      <c r="E20" s="188">
        <v>244.8</v>
      </c>
      <c r="F20" s="164"/>
      <c r="G20" s="164"/>
      <c r="H20" s="164"/>
      <c r="I20" s="164"/>
      <c r="J20" s="164"/>
      <c r="K20" s="164"/>
      <c r="L20" s="164"/>
      <c r="M20" s="164"/>
      <c r="N20" s="176"/>
      <c r="O20" s="176"/>
      <c r="P20" s="176"/>
      <c r="Q20" s="176"/>
      <c r="R20" s="164"/>
      <c r="S20" s="164"/>
      <c r="T20" s="164"/>
      <c r="U20" s="164"/>
      <c r="V20" s="164"/>
      <c r="W20" s="164"/>
      <c r="X20" s="164"/>
      <c r="Y20" s="164"/>
      <c r="Z20" s="165"/>
      <c r="AA20" s="165"/>
      <c r="AB20" s="165"/>
      <c r="AC20" s="165"/>
      <c r="AD20" s="165"/>
      <c r="AE20" s="165"/>
      <c r="AF20" s="165"/>
      <c r="AG20" s="165" t="s">
        <v>195</v>
      </c>
      <c r="AH20" s="165">
        <v>0</v>
      </c>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row>
    <row r="21" spans="1:60" ht="12.75" customHeight="1" outlineLevel="1">
      <c r="A21" s="166">
        <v>5</v>
      </c>
      <c r="B21" s="167" t="s">
        <v>620</v>
      </c>
      <c r="C21" s="168" t="s">
        <v>621</v>
      </c>
      <c r="D21" s="169" t="s">
        <v>322</v>
      </c>
      <c r="E21" s="170">
        <v>10</v>
      </c>
      <c r="F21" s="171"/>
      <c r="G21" s="172">
        <f>ROUND(E21*F21,2)</f>
        <v>0</v>
      </c>
      <c r="H21" s="171">
        <v>0</v>
      </c>
      <c r="I21" s="172">
        <f>ROUND(E21*H21,2)</f>
        <v>0</v>
      </c>
      <c r="J21" s="171">
        <v>226</v>
      </c>
      <c r="K21" s="172">
        <f>ROUND(E21*J21,2)</f>
        <v>2260</v>
      </c>
      <c r="L21" s="172">
        <v>21</v>
      </c>
      <c r="M21" s="172">
        <f>G21*(1+L21/100)</f>
        <v>0</v>
      </c>
      <c r="N21" s="170">
        <v>0</v>
      </c>
      <c r="O21" s="170">
        <f>ROUND(E21*N21,2)</f>
        <v>0</v>
      </c>
      <c r="P21" s="170">
        <v>0</v>
      </c>
      <c r="Q21" s="170">
        <f>ROUND(E21*P21,2)</f>
        <v>0</v>
      </c>
      <c r="R21" s="172" t="s">
        <v>187</v>
      </c>
      <c r="S21" s="172" t="s">
        <v>151</v>
      </c>
      <c r="T21" s="173" t="s">
        <v>151</v>
      </c>
      <c r="U21" s="164">
        <v>0.245</v>
      </c>
      <c r="V21" s="164">
        <f>ROUND(E21*U21,2)</f>
        <v>2.45</v>
      </c>
      <c r="W21" s="164"/>
      <c r="X21" s="164" t="s">
        <v>188</v>
      </c>
      <c r="Y21" s="164" t="s">
        <v>154</v>
      </c>
      <c r="Z21" s="165"/>
      <c r="AA21" s="165"/>
      <c r="AB21" s="165"/>
      <c r="AC21" s="165"/>
      <c r="AD21" s="165"/>
      <c r="AE21" s="165"/>
      <c r="AF21" s="165"/>
      <c r="AG21" s="165" t="s">
        <v>189</v>
      </c>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row>
    <row r="22" spans="1:60" ht="12.75" customHeight="1" outlineLevel="2">
      <c r="A22" s="174"/>
      <c r="B22" s="175"/>
      <c r="C22" s="247" t="s">
        <v>622</v>
      </c>
      <c r="D22" s="200"/>
      <c r="E22" s="200"/>
      <c r="F22" s="200"/>
      <c r="G22" s="200"/>
      <c r="H22" s="164"/>
      <c r="I22" s="164"/>
      <c r="J22" s="164"/>
      <c r="K22" s="164"/>
      <c r="L22" s="164"/>
      <c r="M22" s="164"/>
      <c r="N22" s="176"/>
      <c r="O22" s="176"/>
      <c r="P22" s="176"/>
      <c r="Q22" s="176"/>
      <c r="R22" s="164"/>
      <c r="S22" s="164"/>
      <c r="T22" s="164"/>
      <c r="U22" s="164"/>
      <c r="V22" s="164"/>
      <c r="W22" s="164"/>
      <c r="X22" s="164"/>
      <c r="Y22" s="164"/>
      <c r="Z22" s="165"/>
      <c r="AA22" s="165"/>
      <c r="AB22" s="165"/>
      <c r="AC22" s="165"/>
      <c r="AD22" s="165"/>
      <c r="AE22" s="165"/>
      <c r="AF22" s="165"/>
      <c r="AG22" s="165" t="s">
        <v>191</v>
      </c>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row>
    <row r="23" spans="1:60" ht="12.75" customHeight="1" outlineLevel="2">
      <c r="A23" s="174"/>
      <c r="B23" s="175"/>
      <c r="C23" s="186" t="s">
        <v>611</v>
      </c>
      <c r="D23" s="187"/>
      <c r="E23" s="188">
        <v>10</v>
      </c>
      <c r="F23" s="164"/>
      <c r="G23" s="164"/>
      <c r="H23" s="164"/>
      <c r="I23" s="164"/>
      <c r="J23" s="164"/>
      <c r="K23" s="164"/>
      <c r="L23" s="164"/>
      <c r="M23" s="164"/>
      <c r="N23" s="176"/>
      <c r="O23" s="176"/>
      <c r="P23" s="176"/>
      <c r="Q23" s="176"/>
      <c r="R23" s="164"/>
      <c r="S23" s="164"/>
      <c r="T23" s="164"/>
      <c r="U23" s="164"/>
      <c r="V23" s="164"/>
      <c r="W23" s="164"/>
      <c r="X23" s="164"/>
      <c r="Y23" s="164"/>
      <c r="Z23" s="165"/>
      <c r="AA23" s="165"/>
      <c r="AB23" s="165"/>
      <c r="AC23" s="165"/>
      <c r="AD23" s="165"/>
      <c r="AE23" s="165"/>
      <c r="AF23" s="165"/>
      <c r="AG23" s="165" t="s">
        <v>195</v>
      </c>
      <c r="AH23" s="165">
        <v>5</v>
      </c>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row>
    <row r="24" spans="1:60" ht="12.75" customHeight="1" outlineLevel="1">
      <c r="A24" s="166">
        <v>6</v>
      </c>
      <c r="B24" s="167" t="s">
        <v>623</v>
      </c>
      <c r="C24" s="168" t="s">
        <v>624</v>
      </c>
      <c r="D24" s="169" t="s">
        <v>232</v>
      </c>
      <c r="E24" s="170">
        <v>14</v>
      </c>
      <c r="F24" s="171"/>
      <c r="G24" s="172">
        <f>ROUND(E24*F24,2)</f>
        <v>0</v>
      </c>
      <c r="H24" s="171">
        <v>0</v>
      </c>
      <c r="I24" s="172">
        <f>ROUND(E24*H24,2)</f>
        <v>0</v>
      </c>
      <c r="J24" s="171">
        <v>272</v>
      </c>
      <c r="K24" s="172">
        <f>ROUND(E24*J24,2)</f>
        <v>3808</v>
      </c>
      <c r="L24" s="172">
        <v>21</v>
      </c>
      <c r="M24" s="172">
        <f>G24*(1+L24/100)</f>
        <v>0</v>
      </c>
      <c r="N24" s="170">
        <v>0</v>
      </c>
      <c r="O24" s="170">
        <f>ROUND(E24*N24,2)</f>
        <v>0</v>
      </c>
      <c r="P24" s="170">
        <v>0</v>
      </c>
      <c r="Q24" s="170">
        <f>ROUND(E24*P24,2)</f>
        <v>0</v>
      </c>
      <c r="R24" s="172" t="s">
        <v>327</v>
      </c>
      <c r="S24" s="172" t="s">
        <v>151</v>
      </c>
      <c r="T24" s="173" t="s">
        <v>151</v>
      </c>
      <c r="U24" s="164">
        <v>0</v>
      </c>
      <c r="V24" s="164">
        <f>ROUND(E24*U24,2)</f>
        <v>0</v>
      </c>
      <c r="W24" s="164"/>
      <c r="X24" s="164" t="s">
        <v>188</v>
      </c>
      <c r="Y24" s="164" t="s">
        <v>154</v>
      </c>
      <c r="Z24" s="165"/>
      <c r="AA24" s="165"/>
      <c r="AB24" s="165"/>
      <c r="AC24" s="165"/>
      <c r="AD24" s="165"/>
      <c r="AE24" s="165"/>
      <c r="AF24" s="165"/>
      <c r="AG24" s="165" t="s">
        <v>189</v>
      </c>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row>
    <row r="25" spans="1:60" ht="12.75" customHeight="1" outlineLevel="2">
      <c r="A25" s="174"/>
      <c r="B25" s="175"/>
      <c r="C25" s="186" t="s">
        <v>625</v>
      </c>
      <c r="D25" s="187"/>
      <c r="E25" s="188">
        <v>14</v>
      </c>
      <c r="F25" s="164"/>
      <c r="G25" s="164"/>
      <c r="H25" s="164"/>
      <c r="I25" s="164"/>
      <c r="J25" s="164"/>
      <c r="K25" s="164"/>
      <c r="L25" s="164"/>
      <c r="M25" s="164"/>
      <c r="N25" s="176"/>
      <c r="O25" s="176"/>
      <c r="P25" s="176"/>
      <c r="Q25" s="176"/>
      <c r="R25" s="164"/>
      <c r="S25" s="164"/>
      <c r="T25" s="164"/>
      <c r="U25" s="164"/>
      <c r="V25" s="164"/>
      <c r="W25" s="164"/>
      <c r="X25" s="164"/>
      <c r="Y25" s="164"/>
      <c r="Z25" s="165"/>
      <c r="AA25" s="165"/>
      <c r="AB25" s="165"/>
      <c r="AC25" s="165"/>
      <c r="AD25" s="165"/>
      <c r="AE25" s="165"/>
      <c r="AF25" s="165"/>
      <c r="AG25" s="165" t="s">
        <v>195</v>
      </c>
      <c r="AH25" s="165">
        <v>0</v>
      </c>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row>
    <row r="26" spans="1:33" ht="12.75" customHeight="1">
      <c r="A26" s="148" t="s">
        <v>146</v>
      </c>
      <c r="B26" s="149" t="s">
        <v>102</v>
      </c>
      <c r="C26" s="150" t="s">
        <v>103</v>
      </c>
      <c r="D26" s="151"/>
      <c r="E26" s="152"/>
      <c r="F26" s="153"/>
      <c r="G26" s="153">
        <f>SUMIF(AG27:AG29,"&lt;&gt;NOR",G27:G29)</f>
        <v>0</v>
      </c>
      <c r="H26" s="153"/>
      <c r="I26" s="153">
        <f>SUM(I27:I29)</f>
        <v>2665.9</v>
      </c>
      <c r="J26" s="153"/>
      <c r="K26" s="153">
        <f>SUM(K27:K29)</f>
        <v>13366.6</v>
      </c>
      <c r="L26" s="153"/>
      <c r="M26" s="153">
        <f>SUM(M27:M29)</f>
        <v>0</v>
      </c>
      <c r="N26" s="152"/>
      <c r="O26" s="152">
        <f>SUM(O27:O29)</f>
        <v>0.01</v>
      </c>
      <c r="P26" s="152"/>
      <c r="Q26" s="152">
        <f>SUM(Q27:Q29)</f>
        <v>0.27</v>
      </c>
      <c r="R26" s="153"/>
      <c r="S26" s="153"/>
      <c r="T26" s="154"/>
      <c r="U26" s="155"/>
      <c r="V26" s="155">
        <f>SUM(V27:V29)</f>
        <v>25.71</v>
      </c>
      <c r="W26" s="155"/>
      <c r="X26" s="155"/>
      <c r="Y26" s="155"/>
      <c r="AG26" s="111" t="s">
        <v>147</v>
      </c>
    </row>
    <row r="27" spans="1:60" ht="12.75" customHeight="1" outlineLevel="1">
      <c r="A27" s="166">
        <v>7</v>
      </c>
      <c r="B27" s="167" t="s">
        <v>626</v>
      </c>
      <c r="C27" s="168" t="s">
        <v>627</v>
      </c>
      <c r="D27" s="169" t="s">
        <v>339</v>
      </c>
      <c r="E27" s="170">
        <v>265</v>
      </c>
      <c r="F27" s="171"/>
      <c r="G27" s="172">
        <f>ROUND(E27*F27,2)</f>
        <v>0</v>
      </c>
      <c r="H27" s="171">
        <v>10.06</v>
      </c>
      <c r="I27" s="172">
        <f>ROUND(E27*H27,2)</f>
        <v>2665.9</v>
      </c>
      <c r="J27" s="171">
        <v>50.44</v>
      </c>
      <c r="K27" s="172">
        <f>ROUND(E27*J27,2)</f>
        <v>13366.6</v>
      </c>
      <c r="L27" s="172">
        <v>21</v>
      </c>
      <c r="M27" s="172">
        <f>G27*(1+L27/100)</f>
        <v>0</v>
      </c>
      <c r="N27" s="170">
        <v>5E-05</v>
      </c>
      <c r="O27" s="170">
        <f>ROUND(E27*N27,2)</f>
        <v>0.01</v>
      </c>
      <c r="P27" s="170">
        <v>0.001</v>
      </c>
      <c r="Q27" s="170">
        <f>ROUND(E27*P27,2)</f>
        <v>0.27</v>
      </c>
      <c r="R27" s="172" t="s">
        <v>340</v>
      </c>
      <c r="S27" s="172" t="s">
        <v>151</v>
      </c>
      <c r="T27" s="173" t="s">
        <v>151</v>
      </c>
      <c r="U27" s="164">
        <v>0.097</v>
      </c>
      <c r="V27" s="164">
        <f>ROUND(E27*U27,2)</f>
        <v>25.71</v>
      </c>
      <c r="W27" s="164"/>
      <c r="X27" s="164" t="s">
        <v>188</v>
      </c>
      <c r="Y27" s="164" t="s">
        <v>154</v>
      </c>
      <c r="Z27" s="165"/>
      <c r="AA27" s="165"/>
      <c r="AB27" s="165"/>
      <c r="AC27" s="165"/>
      <c r="AD27" s="165"/>
      <c r="AE27" s="165"/>
      <c r="AF27" s="165"/>
      <c r="AG27" s="165" t="s">
        <v>189</v>
      </c>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row>
    <row r="28" spans="1:60" ht="12.75" customHeight="1" outlineLevel="2">
      <c r="A28" s="174"/>
      <c r="B28" s="175"/>
      <c r="C28" s="186" t="s">
        <v>628</v>
      </c>
      <c r="D28" s="187"/>
      <c r="E28" s="188">
        <v>15</v>
      </c>
      <c r="F28" s="164"/>
      <c r="G28" s="164"/>
      <c r="H28" s="164"/>
      <c r="I28" s="164"/>
      <c r="J28" s="164"/>
      <c r="K28" s="164"/>
      <c r="L28" s="164"/>
      <c r="M28" s="164"/>
      <c r="N28" s="176"/>
      <c r="O28" s="176"/>
      <c r="P28" s="176"/>
      <c r="Q28" s="176"/>
      <c r="R28" s="164"/>
      <c r="S28" s="164"/>
      <c r="T28" s="164"/>
      <c r="U28" s="164"/>
      <c r="V28" s="164"/>
      <c r="W28" s="164"/>
      <c r="X28" s="164"/>
      <c r="Y28" s="164"/>
      <c r="Z28" s="165"/>
      <c r="AA28" s="165"/>
      <c r="AB28" s="165"/>
      <c r="AC28" s="165"/>
      <c r="AD28" s="165"/>
      <c r="AE28" s="165"/>
      <c r="AF28" s="165"/>
      <c r="AG28" s="165" t="s">
        <v>195</v>
      </c>
      <c r="AH28" s="165">
        <v>0</v>
      </c>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row>
    <row r="29" spans="1:60" ht="12.75" customHeight="1" outlineLevel="3">
      <c r="A29" s="174"/>
      <c r="B29" s="175"/>
      <c r="C29" s="186" t="s">
        <v>629</v>
      </c>
      <c r="D29" s="187"/>
      <c r="E29" s="188">
        <v>250</v>
      </c>
      <c r="F29" s="164"/>
      <c r="G29" s="164"/>
      <c r="H29" s="164"/>
      <c r="I29" s="164"/>
      <c r="J29" s="164"/>
      <c r="K29" s="164"/>
      <c r="L29" s="164"/>
      <c r="M29" s="164"/>
      <c r="N29" s="176"/>
      <c r="O29" s="176"/>
      <c r="P29" s="176"/>
      <c r="Q29" s="176"/>
      <c r="R29" s="164"/>
      <c r="S29" s="164"/>
      <c r="T29" s="164"/>
      <c r="U29" s="164"/>
      <c r="V29" s="164"/>
      <c r="W29" s="164"/>
      <c r="X29" s="164"/>
      <c r="Y29" s="164"/>
      <c r="Z29" s="165"/>
      <c r="AA29" s="165"/>
      <c r="AB29" s="165"/>
      <c r="AC29" s="165"/>
      <c r="AD29" s="165"/>
      <c r="AE29" s="165"/>
      <c r="AF29" s="165"/>
      <c r="AG29" s="165" t="s">
        <v>195</v>
      </c>
      <c r="AH29" s="165">
        <v>0</v>
      </c>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row>
    <row r="30" spans="1:33" ht="12.75" customHeight="1">
      <c r="A30" s="148" t="s">
        <v>146</v>
      </c>
      <c r="B30" s="149" t="s">
        <v>110</v>
      </c>
      <c r="C30" s="150" t="s">
        <v>111</v>
      </c>
      <c r="D30" s="151"/>
      <c r="E30" s="152"/>
      <c r="F30" s="153"/>
      <c r="G30" s="153">
        <f>SUMIF(AG31:AG38,"&lt;&gt;NOR",G31:G38)</f>
        <v>0</v>
      </c>
      <c r="H30" s="153"/>
      <c r="I30" s="153">
        <f>SUM(I31:I38)</f>
        <v>0</v>
      </c>
      <c r="J30" s="153"/>
      <c r="K30" s="153">
        <f>SUM(K31:K38)</f>
        <v>37094.43</v>
      </c>
      <c r="L30" s="153"/>
      <c r="M30" s="153">
        <f>SUM(M31:M38)</f>
        <v>0</v>
      </c>
      <c r="N30" s="152"/>
      <c r="O30" s="152">
        <f>SUM(O31:O38)</f>
        <v>0</v>
      </c>
      <c r="P30" s="152"/>
      <c r="Q30" s="152">
        <f>SUM(Q31:Q38)</f>
        <v>0</v>
      </c>
      <c r="R30" s="153"/>
      <c r="S30" s="153"/>
      <c r="T30" s="154"/>
      <c r="U30" s="155"/>
      <c r="V30" s="155">
        <f>SUM(V31:V38)</f>
        <v>18.32</v>
      </c>
      <c r="W30" s="155"/>
      <c r="X30" s="155"/>
      <c r="Y30" s="155"/>
      <c r="AG30" s="111" t="s">
        <v>147</v>
      </c>
    </row>
    <row r="31" spans="1:60" ht="12.75" customHeight="1" outlineLevel="1">
      <c r="A31" s="166">
        <v>8</v>
      </c>
      <c r="B31" s="167" t="s">
        <v>630</v>
      </c>
      <c r="C31" s="168" t="s">
        <v>631</v>
      </c>
      <c r="D31" s="169" t="s">
        <v>232</v>
      </c>
      <c r="E31" s="170">
        <v>0.265</v>
      </c>
      <c r="F31" s="171"/>
      <c r="G31" s="172">
        <f>ROUND(E31*F31,2)</f>
        <v>0</v>
      </c>
      <c r="H31" s="171">
        <v>0</v>
      </c>
      <c r="I31" s="172">
        <f>ROUND(E31*H31,2)</f>
        <v>0</v>
      </c>
      <c r="J31" s="171">
        <v>-3000.03</v>
      </c>
      <c r="K31" s="172">
        <f>ROUND(E31*J31,2)</f>
        <v>-795.01</v>
      </c>
      <c r="L31" s="172">
        <v>21</v>
      </c>
      <c r="M31" s="172">
        <f>G31*(1+L31/100)</f>
        <v>0</v>
      </c>
      <c r="N31" s="170">
        <v>0</v>
      </c>
      <c r="O31" s="170">
        <f>ROUND(E31*N31,2)</f>
        <v>0</v>
      </c>
      <c r="P31" s="170">
        <v>0</v>
      </c>
      <c r="Q31" s="170">
        <f>ROUND(E31*P31,2)</f>
        <v>0</v>
      </c>
      <c r="R31" s="172" t="s">
        <v>632</v>
      </c>
      <c r="S31" s="172" t="s">
        <v>151</v>
      </c>
      <c r="T31" s="173" t="s">
        <v>151</v>
      </c>
      <c r="U31" s="164">
        <v>0</v>
      </c>
      <c r="V31" s="164">
        <f>ROUND(E31*U31,2)</f>
        <v>0</v>
      </c>
      <c r="W31" s="164"/>
      <c r="X31" s="164" t="s">
        <v>188</v>
      </c>
      <c r="Y31" s="164" t="s">
        <v>154</v>
      </c>
      <c r="Z31" s="165"/>
      <c r="AA31" s="165"/>
      <c r="AB31" s="165"/>
      <c r="AC31" s="165"/>
      <c r="AD31" s="165"/>
      <c r="AE31" s="165"/>
      <c r="AF31" s="165"/>
      <c r="AG31" s="165" t="s">
        <v>189</v>
      </c>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row>
    <row r="32" spans="1:60" ht="12.75" customHeight="1" outlineLevel="2">
      <c r="A32" s="174"/>
      <c r="B32" s="175"/>
      <c r="C32" s="242" t="s">
        <v>633</v>
      </c>
      <c r="D32" s="200"/>
      <c r="E32" s="200"/>
      <c r="F32" s="200"/>
      <c r="G32" s="200"/>
      <c r="H32" s="164"/>
      <c r="I32" s="164"/>
      <c r="J32" s="164"/>
      <c r="K32" s="164"/>
      <c r="L32" s="164"/>
      <c r="M32" s="164"/>
      <c r="N32" s="176"/>
      <c r="O32" s="176"/>
      <c r="P32" s="176"/>
      <c r="Q32" s="176"/>
      <c r="R32" s="164"/>
      <c r="S32" s="164"/>
      <c r="T32" s="164"/>
      <c r="U32" s="164"/>
      <c r="V32" s="164"/>
      <c r="W32" s="164"/>
      <c r="X32" s="164"/>
      <c r="Y32" s="164"/>
      <c r="Z32" s="165"/>
      <c r="AA32" s="165"/>
      <c r="AB32" s="165"/>
      <c r="AC32" s="165"/>
      <c r="AD32" s="165"/>
      <c r="AE32" s="165"/>
      <c r="AF32" s="165"/>
      <c r="AG32" s="165" t="s">
        <v>159</v>
      </c>
      <c r="AH32" s="165"/>
      <c r="AI32" s="165"/>
      <c r="AJ32" s="165"/>
      <c r="AK32" s="165"/>
      <c r="AL32" s="165"/>
      <c r="AM32" s="165"/>
      <c r="AN32" s="165"/>
      <c r="AO32" s="165"/>
      <c r="AP32" s="165"/>
      <c r="AQ32" s="165"/>
      <c r="AR32" s="165"/>
      <c r="AS32" s="165"/>
      <c r="AT32" s="165"/>
      <c r="AU32" s="165"/>
      <c r="AV32" s="165"/>
      <c r="AW32" s="165"/>
      <c r="AX32" s="165"/>
      <c r="AY32" s="165"/>
      <c r="AZ32" s="165"/>
      <c r="BA32" s="177" t="str">
        <f>C32</f>
        <v>Pro vyjádření výnosu ve prospěch zhotovitele je nutné jednotkovou cenu uvést se záporným znaménkem. (Získaná částka ponižuje náklad stavby.)</v>
      </c>
      <c r="BB32" s="165"/>
      <c r="BC32" s="165"/>
      <c r="BD32" s="165"/>
      <c r="BE32" s="165"/>
      <c r="BF32" s="165"/>
      <c r="BG32" s="165"/>
      <c r="BH32" s="165"/>
    </row>
    <row r="33" spans="1:60" ht="12.75" customHeight="1" outlineLevel="2">
      <c r="A33" s="174"/>
      <c r="B33" s="175"/>
      <c r="C33" s="186" t="s">
        <v>634</v>
      </c>
      <c r="D33" s="187"/>
      <c r="E33" s="188">
        <v>0.265</v>
      </c>
      <c r="F33" s="164"/>
      <c r="G33" s="164"/>
      <c r="H33" s="164"/>
      <c r="I33" s="164"/>
      <c r="J33" s="164"/>
      <c r="K33" s="164"/>
      <c r="L33" s="164"/>
      <c r="M33" s="164"/>
      <c r="N33" s="176"/>
      <c r="O33" s="176"/>
      <c r="P33" s="176"/>
      <c r="Q33" s="176"/>
      <c r="R33" s="164"/>
      <c r="S33" s="164"/>
      <c r="T33" s="164"/>
      <c r="U33" s="164"/>
      <c r="V33" s="164"/>
      <c r="W33" s="164"/>
      <c r="X33" s="164"/>
      <c r="Y33" s="164"/>
      <c r="Z33" s="165"/>
      <c r="AA33" s="165"/>
      <c r="AB33" s="165"/>
      <c r="AC33" s="165"/>
      <c r="AD33" s="165"/>
      <c r="AE33" s="165"/>
      <c r="AF33" s="165"/>
      <c r="AG33" s="165" t="s">
        <v>195</v>
      </c>
      <c r="AH33" s="165">
        <v>7</v>
      </c>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row>
    <row r="34" spans="1:60" ht="12.75" customHeight="1" outlineLevel="1">
      <c r="A34" s="156">
        <v>9</v>
      </c>
      <c r="B34" s="157" t="s">
        <v>635</v>
      </c>
      <c r="C34" s="158" t="s">
        <v>636</v>
      </c>
      <c r="D34" s="159" t="s">
        <v>232</v>
      </c>
      <c r="E34" s="160">
        <v>776.6</v>
      </c>
      <c r="F34" s="161"/>
      <c r="G34" s="162">
        <f aca="true" t="shared" si="1" ref="G34:G36">ROUND(E34*F34,2)</f>
        <v>0</v>
      </c>
      <c r="H34" s="161">
        <v>0</v>
      </c>
      <c r="I34" s="162">
        <f aca="true" t="shared" si="2" ref="I34:I36">ROUND(E34*H34,2)</f>
        <v>0</v>
      </c>
      <c r="J34" s="161">
        <v>17.2</v>
      </c>
      <c r="K34" s="162">
        <f aca="true" t="shared" si="3" ref="K34:K36">ROUND(E34*J34,2)</f>
        <v>13357.52</v>
      </c>
      <c r="L34" s="162">
        <v>21</v>
      </c>
      <c r="M34" s="162">
        <f aca="true" t="shared" si="4" ref="M34:M36">G34*(1+L34/100)</f>
        <v>0</v>
      </c>
      <c r="N34" s="160">
        <v>0</v>
      </c>
      <c r="O34" s="160">
        <f aca="true" t="shared" si="5" ref="O34:O36">ROUND(E34*N34,2)</f>
        <v>0</v>
      </c>
      <c r="P34" s="160">
        <v>0</v>
      </c>
      <c r="Q34" s="160">
        <f aca="true" t="shared" si="6" ref="Q34:Q36">ROUND(E34*P34,2)</f>
        <v>0</v>
      </c>
      <c r="R34" s="162" t="s">
        <v>632</v>
      </c>
      <c r="S34" s="162" t="s">
        <v>151</v>
      </c>
      <c r="T34" s="163" t="s">
        <v>151</v>
      </c>
      <c r="U34" s="164">
        <v>0</v>
      </c>
      <c r="V34" s="164">
        <f aca="true" t="shared" si="7" ref="V34:V36">ROUND(E34*U34,2)</f>
        <v>0</v>
      </c>
      <c r="W34" s="164"/>
      <c r="X34" s="164" t="s">
        <v>188</v>
      </c>
      <c r="Y34" s="164" t="s">
        <v>154</v>
      </c>
      <c r="Z34" s="165"/>
      <c r="AA34" s="165"/>
      <c r="AB34" s="165"/>
      <c r="AC34" s="165"/>
      <c r="AD34" s="165"/>
      <c r="AE34" s="165"/>
      <c r="AF34" s="165"/>
      <c r="AG34" s="165" t="s">
        <v>189</v>
      </c>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row>
    <row r="35" spans="1:60" ht="12.75" customHeight="1" outlineLevel="1">
      <c r="A35" s="156">
        <v>10</v>
      </c>
      <c r="B35" s="157" t="s">
        <v>637</v>
      </c>
      <c r="C35" s="158" t="s">
        <v>638</v>
      </c>
      <c r="D35" s="159" t="s">
        <v>232</v>
      </c>
      <c r="E35" s="160">
        <v>24.265</v>
      </c>
      <c r="F35" s="161"/>
      <c r="G35" s="162">
        <f t="shared" si="1"/>
        <v>0</v>
      </c>
      <c r="H35" s="161">
        <v>0</v>
      </c>
      <c r="I35" s="162">
        <f t="shared" si="2"/>
        <v>0</v>
      </c>
      <c r="J35" s="161">
        <v>331.5</v>
      </c>
      <c r="K35" s="162">
        <f t="shared" si="3"/>
        <v>8043.85</v>
      </c>
      <c r="L35" s="162">
        <v>21</v>
      </c>
      <c r="M35" s="162">
        <f t="shared" si="4"/>
        <v>0</v>
      </c>
      <c r="N35" s="160">
        <v>0</v>
      </c>
      <c r="O35" s="160">
        <f t="shared" si="5"/>
        <v>0</v>
      </c>
      <c r="P35" s="160">
        <v>0</v>
      </c>
      <c r="Q35" s="160">
        <f t="shared" si="6"/>
        <v>0</v>
      </c>
      <c r="R35" s="162"/>
      <c r="S35" s="162" t="s">
        <v>151</v>
      </c>
      <c r="T35" s="163" t="s">
        <v>151</v>
      </c>
      <c r="U35" s="164">
        <v>0.265</v>
      </c>
      <c r="V35" s="164">
        <f t="shared" si="7"/>
        <v>6.43</v>
      </c>
      <c r="W35" s="164"/>
      <c r="X35" s="164" t="s">
        <v>639</v>
      </c>
      <c r="Y35" s="164" t="s">
        <v>154</v>
      </c>
      <c r="Z35" s="165"/>
      <c r="AA35" s="165"/>
      <c r="AB35" s="165"/>
      <c r="AC35" s="165"/>
      <c r="AD35" s="165"/>
      <c r="AE35" s="165"/>
      <c r="AF35" s="165"/>
      <c r="AG35" s="165" t="s">
        <v>640</v>
      </c>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row>
    <row r="36" spans="1:60" ht="12.75" customHeight="1" outlineLevel="1">
      <c r="A36" s="166">
        <v>11</v>
      </c>
      <c r="B36" s="167" t="s">
        <v>641</v>
      </c>
      <c r="C36" s="168" t="s">
        <v>642</v>
      </c>
      <c r="D36" s="169" t="s">
        <v>232</v>
      </c>
      <c r="E36" s="170">
        <v>24.265</v>
      </c>
      <c r="F36" s="171"/>
      <c r="G36" s="172">
        <f t="shared" si="1"/>
        <v>0</v>
      </c>
      <c r="H36" s="171">
        <v>0</v>
      </c>
      <c r="I36" s="172">
        <f t="shared" si="2"/>
        <v>0</v>
      </c>
      <c r="J36" s="171">
        <v>249.5</v>
      </c>
      <c r="K36" s="172">
        <f t="shared" si="3"/>
        <v>6054.12</v>
      </c>
      <c r="L36" s="172">
        <v>21</v>
      </c>
      <c r="M36" s="172">
        <f t="shared" si="4"/>
        <v>0</v>
      </c>
      <c r="N36" s="170">
        <v>0</v>
      </c>
      <c r="O36" s="170">
        <f t="shared" si="5"/>
        <v>0</v>
      </c>
      <c r="P36" s="170">
        <v>0</v>
      </c>
      <c r="Q36" s="170">
        <f t="shared" si="6"/>
        <v>0</v>
      </c>
      <c r="R36" s="172" t="s">
        <v>632</v>
      </c>
      <c r="S36" s="172" t="s">
        <v>151</v>
      </c>
      <c r="T36" s="173" t="s">
        <v>151</v>
      </c>
      <c r="U36" s="164">
        <v>0.49</v>
      </c>
      <c r="V36" s="164">
        <f t="shared" si="7"/>
        <v>11.89</v>
      </c>
      <c r="W36" s="164"/>
      <c r="X36" s="164" t="s">
        <v>639</v>
      </c>
      <c r="Y36" s="164" t="s">
        <v>154</v>
      </c>
      <c r="Z36" s="165"/>
      <c r="AA36" s="165"/>
      <c r="AB36" s="165"/>
      <c r="AC36" s="165"/>
      <c r="AD36" s="165"/>
      <c r="AE36" s="165"/>
      <c r="AF36" s="165"/>
      <c r="AG36" s="165" t="s">
        <v>640</v>
      </c>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row>
    <row r="37" spans="1:60" ht="12.75" customHeight="1" outlineLevel="2">
      <c r="A37" s="174"/>
      <c r="B37" s="175"/>
      <c r="C37" s="242" t="s">
        <v>643</v>
      </c>
      <c r="D37" s="200"/>
      <c r="E37" s="200"/>
      <c r="F37" s="200"/>
      <c r="G37" s="200"/>
      <c r="H37" s="164"/>
      <c r="I37" s="164"/>
      <c r="J37" s="164"/>
      <c r="K37" s="164"/>
      <c r="L37" s="164"/>
      <c r="M37" s="164"/>
      <c r="N37" s="176"/>
      <c r="O37" s="176"/>
      <c r="P37" s="176"/>
      <c r="Q37" s="176"/>
      <c r="R37" s="164"/>
      <c r="S37" s="164"/>
      <c r="T37" s="164"/>
      <c r="U37" s="164"/>
      <c r="V37" s="164"/>
      <c r="W37" s="164"/>
      <c r="X37" s="164"/>
      <c r="Y37" s="164"/>
      <c r="Z37" s="165"/>
      <c r="AA37" s="165"/>
      <c r="AB37" s="165"/>
      <c r="AC37" s="165"/>
      <c r="AD37" s="165"/>
      <c r="AE37" s="165"/>
      <c r="AF37" s="165"/>
      <c r="AG37" s="165" t="s">
        <v>159</v>
      </c>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row>
    <row r="38" spans="1:60" ht="12.75" customHeight="1" outlineLevel="1">
      <c r="A38" s="166">
        <v>12</v>
      </c>
      <c r="B38" s="167" t="s">
        <v>644</v>
      </c>
      <c r="C38" s="168" t="s">
        <v>645</v>
      </c>
      <c r="D38" s="169" t="s">
        <v>232</v>
      </c>
      <c r="E38" s="170">
        <v>24.265</v>
      </c>
      <c r="F38" s="171"/>
      <c r="G38" s="172">
        <f>ROUND(E38*F38,2)</f>
        <v>0</v>
      </c>
      <c r="H38" s="171">
        <v>0</v>
      </c>
      <c r="I38" s="172">
        <f>ROUND(E38*H38,2)</f>
        <v>0</v>
      </c>
      <c r="J38" s="171">
        <v>430</v>
      </c>
      <c r="K38" s="172">
        <f>ROUND(E38*J38,2)</f>
        <v>10433.95</v>
      </c>
      <c r="L38" s="172">
        <v>21</v>
      </c>
      <c r="M38" s="172">
        <f>G38*(1+L38/100)</f>
        <v>0</v>
      </c>
      <c r="N38" s="170">
        <v>0</v>
      </c>
      <c r="O38" s="170">
        <f>ROUND(E38*N38,2)</f>
        <v>0</v>
      </c>
      <c r="P38" s="170">
        <v>0</v>
      </c>
      <c r="Q38" s="170">
        <f>ROUND(E38*P38,2)</f>
        <v>0</v>
      </c>
      <c r="R38" s="172" t="s">
        <v>632</v>
      </c>
      <c r="S38" s="172" t="s">
        <v>151</v>
      </c>
      <c r="T38" s="173" t="s">
        <v>151</v>
      </c>
      <c r="U38" s="164">
        <v>0</v>
      </c>
      <c r="V38" s="164">
        <f>ROUND(E38*U38,2)</f>
        <v>0</v>
      </c>
      <c r="W38" s="164"/>
      <c r="X38" s="164" t="s">
        <v>639</v>
      </c>
      <c r="Y38" s="164" t="s">
        <v>154</v>
      </c>
      <c r="Z38" s="165"/>
      <c r="AA38" s="165"/>
      <c r="AB38" s="165"/>
      <c r="AC38" s="165"/>
      <c r="AD38" s="165"/>
      <c r="AE38" s="165"/>
      <c r="AF38" s="165"/>
      <c r="AG38" s="165" t="s">
        <v>640</v>
      </c>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row>
    <row r="39" spans="1:33" ht="12.75" customHeight="1">
      <c r="A39" s="131"/>
      <c r="B39" s="134"/>
      <c r="C39" s="178"/>
      <c r="D39" s="136"/>
      <c r="E39" s="131"/>
      <c r="F39" s="131"/>
      <c r="G39" s="131"/>
      <c r="H39" s="131"/>
      <c r="I39" s="131"/>
      <c r="J39" s="131"/>
      <c r="K39" s="131"/>
      <c r="L39" s="131"/>
      <c r="M39" s="131"/>
      <c r="N39" s="131"/>
      <c r="O39" s="131"/>
      <c r="P39" s="131"/>
      <c r="Q39" s="131"/>
      <c r="R39" s="131"/>
      <c r="S39" s="131"/>
      <c r="T39" s="131"/>
      <c r="U39" s="131"/>
      <c r="V39" s="131"/>
      <c r="W39" s="131"/>
      <c r="X39" s="131"/>
      <c r="Y39" s="131"/>
      <c r="AE39" s="111">
        <v>15</v>
      </c>
      <c r="AF39" s="111">
        <v>21</v>
      </c>
      <c r="AG39" s="111" t="s">
        <v>132</v>
      </c>
    </row>
    <row r="40" spans="1:33" ht="12.75" customHeight="1">
      <c r="A40" s="179"/>
      <c r="B40" s="180" t="s">
        <v>21</v>
      </c>
      <c r="C40" s="181"/>
      <c r="D40" s="182"/>
      <c r="E40" s="183"/>
      <c r="F40" s="183"/>
      <c r="G40" s="184">
        <f>G8+G26+G30</f>
        <v>0</v>
      </c>
      <c r="H40" s="131"/>
      <c r="I40" s="131"/>
      <c r="J40" s="131"/>
      <c r="K40" s="131"/>
      <c r="L40" s="131"/>
      <c r="M40" s="131"/>
      <c r="N40" s="131"/>
      <c r="O40" s="131"/>
      <c r="P40" s="131"/>
      <c r="Q40" s="131"/>
      <c r="R40" s="131"/>
      <c r="S40" s="131"/>
      <c r="T40" s="131"/>
      <c r="U40" s="131"/>
      <c r="V40" s="131"/>
      <c r="W40" s="131"/>
      <c r="X40" s="131"/>
      <c r="Y40" s="131"/>
      <c r="AE40" s="111">
        <f>SUMIF(L7:L38,AE39,G7:G38)</f>
        <v>0</v>
      </c>
      <c r="AF40" s="111">
        <f>SUMIF(L7:L38,AF39,G7:G38)</f>
        <v>0</v>
      </c>
      <c r="AG40" s="111" t="s">
        <v>182</v>
      </c>
    </row>
    <row r="41" spans="2:33" ht="12.75" customHeight="1">
      <c r="B41" s="138"/>
      <c r="C41" s="185"/>
      <c r="D41" s="86"/>
      <c r="AG41" s="111" t="s">
        <v>183</v>
      </c>
    </row>
    <row r="42" spans="2:4" ht="12.75" customHeight="1">
      <c r="B42" s="138"/>
      <c r="C42" s="138"/>
      <c r="D42" s="86"/>
    </row>
    <row r="43" spans="2:4" ht="12.75" customHeight="1">
      <c r="B43" s="138"/>
      <c r="C43" s="138"/>
      <c r="D43" s="86"/>
    </row>
    <row r="44" spans="2:4" ht="12.75" customHeight="1">
      <c r="B44" s="138"/>
      <c r="C44" s="138"/>
      <c r="D44" s="86"/>
    </row>
    <row r="45" spans="2:4" ht="12.75" customHeight="1">
      <c r="B45" s="138"/>
      <c r="C45" s="138"/>
      <c r="D45" s="86"/>
    </row>
    <row r="46" spans="2:4" ht="12.75" customHeight="1">
      <c r="B46" s="138"/>
      <c r="C46" s="138"/>
      <c r="D46" s="86"/>
    </row>
    <row r="47" spans="2:4" ht="12.75" customHeight="1">
      <c r="B47" s="138"/>
      <c r="C47" s="138"/>
      <c r="D47" s="86"/>
    </row>
    <row r="48" spans="2:4" ht="12.75" customHeight="1">
      <c r="B48" s="138"/>
      <c r="C48" s="138"/>
      <c r="D48" s="86"/>
    </row>
    <row r="49" spans="2:4" ht="12.75" customHeight="1">
      <c r="B49" s="138"/>
      <c r="C49" s="138"/>
      <c r="D49" s="86"/>
    </row>
    <row r="50" spans="2:4" ht="12.75" customHeight="1">
      <c r="B50" s="138"/>
      <c r="C50" s="138"/>
      <c r="D50" s="86"/>
    </row>
    <row r="51" spans="2:4" ht="12.75" customHeight="1">
      <c r="B51" s="138"/>
      <c r="C51" s="138"/>
      <c r="D51" s="86"/>
    </row>
    <row r="52" spans="2:4" ht="12.75" customHeight="1">
      <c r="B52" s="138"/>
      <c r="C52" s="138"/>
      <c r="D52" s="86"/>
    </row>
    <row r="53" spans="2:4" ht="12.75" customHeight="1">
      <c r="B53" s="138"/>
      <c r="C53" s="138"/>
      <c r="D53" s="86"/>
    </row>
    <row r="54" spans="2:4" ht="12.75" customHeight="1">
      <c r="B54" s="138"/>
      <c r="C54" s="138"/>
      <c r="D54" s="86"/>
    </row>
    <row r="55" spans="2:4" ht="12.75" customHeight="1">
      <c r="B55" s="138"/>
      <c r="C55" s="138"/>
      <c r="D55" s="86"/>
    </row>
    <row r="56" spans="2:4" ht="12.75" customHeight="1">
      <c r="B56" s="138"/>
      <c r="C56" s="138"/>
      <c r="D56" s="86"/>
    </row>
    <row r="57" spans="2:4" ht="12.75" customHeight="1">
      <c r="B57" s="138"/>
      <c r="C57" s="138"/>
      <c r="D57" s="86"/>
    </row>
    <row r="58" spans="2:4" ht="12.75" customHeight="1">
      <c r="B58" s="138"/>
      <c r="C58" s="138"/>
      <c r="D58" s="86"/>
    </row>
    <row r="59" spans="2:4" ht="12.75" customHeight="1">
      <c r="B59" s="138"/>
      <c r="C59" s="138"/>
      <c r="D59" s="86"/>
    </row>
    <row r="60" spans="2:4" ht="12.75" customHeight="1">
      <c r="B60" s="138"/>
      <c r="C60" s="138"/>
      <c r="D60" s="86"/>
    </row>
    <row r="61" spans="2:4" ht="12.75" customHeight="1">
      <c r="B61" s="138"/>
      <c r="C61" s="138"/>
      <c r="D61" s="86"/>
    </row>
    <row r="62" spans="2:4" ht="12.75" customHeight="1">
      <c r="B62" s="138"/>
      <c r="C62" s="138"/>
      <c r="D62" s="86"/>
    </row>
    <row r="63" spans="2:4" ht="12.75" customHeight="1">
      <c r="B63" s="138"/>
      <c r="C63" s="138"/>
      <c r="D63" s="86"/>
    </row>
    <row r="64" spans="2:4" ht="12.75" customHeight="1">
      <c r="B64" s="138"/>
      <c r="C64" s="138"/>
      <c r="D64" s="86"/>
    </row>
    <row r="65" spans="2:4" ht="12.75" customHeight="1">
      <c r="B65" s="138"/>
      <c r="C65" s="138"/>
      <c r="D65" s="86"/>
    </row>
    <row r="66" spans="2:4" ht="12.75" customHeight="1">
      <c r="B66" s="138"/>
      <c r="C66" s="138"/>
      <c r="D66" s="86"/>
    </row>
    <row r="67" spans="2:4" ht="12.75" customHeight="1">
      <c r="B67" s="138"/>
      <c r="C67" s="138"/>
      <c r="D67" s="86"/>
    </row>
    <row r="68" spans="2:4" ht="12.75" customHeight="1">
      <c r="B68" s="138"/>
      <c r="C68" s="138"/>
      <c r="D68" s="86"/>
    </row>
    <row r="69" spans="2:4" ht="12.75" customHeight="1">
      <c r="B69" s="138"/>
      <c r="C69" s="138"/>
      <c r="D69" s="86"/>
    </row>
    <row r="70" spans="2:4" ht="12.75" customHeight="1">
      <c r="B70" s="138"/>
      <c r="C70" s="138"/>
      <c r="D70" s="86"/>
    </row>
    <row r="71" spans="2:4" ht="12.75" customHeight="1">
      <c r="B71" s="138"/>
      <c r="C71" s="138"/>
      <c r="D71" s="86"/>
    </row>
    <row r="72" spans="2:4" ht="12.75" customHeight="1">
      <c r="B72" s="138"/>
      <c r="C72" s="138"/>
      <c r="D72" s="86"/>
    </row>
    <row r="73" spans="2:4" ht="12.75" customHeight="1">
      <c r="B73" s="138"/>
      <c r="C73" s="138"/>
      <c r="D73" s="86"/>
    </row>
    <row r="74" spans="2:4" ht="12.75" customHeight="1">
      <c r="B74" s="138"/>
      <c r="C74" s="138"/>
      <c r="D74" s="86"/>
    </row>
    <row r="75" spans="2:4" ht="12.75" customHeight="1">
      <c r="B75" s="138"/>
      <c r="C75" s="138"/>
      <c r="D75" s="86"/>
    </row>
    <row r="76" spans="2:4" ht="12.75" customHeight="1">
      <c r="B76" s="138"/>
      <c r="C76" s="138"/>
      <c r="D76" s="86"/>
    </row>
    <row r="77" spans="2:4" ht="12.75" customHeight="1">
      <c r="B77" s="138"/>
      <c r="C77" s="138"/>
      <c r="D77" s="86"/>
    </row>
    <row r="78" spans="2:4" ht="12.75" customHeight="1">
      <c r="B78" s="138"/>
      <c r="C78" s="138"/>
      <c r="D78" s="86"/>
    </row>
    <row r="79" spans="2:4" ht="12.75" customHeight="1">
      <c r="B79" s="138"/>
      <c r="C79" s="138"/>
      <c r="D79" s="86"/>
    </row>
    <row r="80" spans="2:4" ht="12.75" customHeight="1">
      <c r="B80" s="138"/>
      <c r="C80" s="138"/>
      <c r="D80" s="86"/>
    </row>
    <row r="81" spans="2:4" ht="12.75" customHeight="1">
      <c r="B81" s="138"/>
      <c r="C81" s="138"/>
      <c r="D81" s="86"/>
    </row>
    <row r="82" spans="2:4" ht="12.75" customHeight="1">
      <c r="B82" s="138"/>
      <c r="C82" s="138"/>
      <c r="D82" s="86"/>
    </row>
    <row r="83" spans="2:4" ht="12.75" customHeight="1">
      <c r="B83" s="138"/>
      <c r="C83" s="138"/>
      <c r="D83" s="86"/>
    </row>
    <row r="84" spans="2:4" ht="12.75" customHeight="1">
      <c r="B84" s="138"/>
      <c r="C84" s="138"/>
      <c r="D84" s="86"/>
    </row>
    <row r="85" spans="2:4" ht="12.75" customHeight="1">
      <c r="B85" s="138"/>
      <c r="C85" s="138"/>
      <c r="D85" s="86"/>
    </row>
    <row r="86" spans="2:4" ht="12.75" customHeight="1">
      <c r="B86" s="138"/>
      <c r="C86" s="138"/>
      <c r="D86" s="86"/>
    </row>
    <row r="87" spans="2:4" ht="12.75" customHeight="1">
      <c r="B87" s="138"/>
      <c r="C87" s="138"/>
      <c r="D87" s="86"/>
    </row>
    <row r="88" spans="2:4" ht="12.75" customHeight="1">
      <c r="B88" s="138"/>
      <c r="C88" s="138"/>
      <c r="D88" s="86"/>
    </row>
    <row r="89" spans="2:4" ht="12.75" customHeight="1">
      <c r="B89" s="138"/>
      <c r="C89" s="138"/>
      <c r="D89" s="86"/>
    </row>
    <row r="90" spans="2:4" ht="12.75" customHeight="1">
      <c r="B90" s="138"/>
      <c r="C90" s="138"/>
      <c r="D90" s="86"/>
    </row>
    <row r="91" spans="2:4" ht="12.75" customHeight="1">
      <c r="B91" s="138"/>
      <c r="C91" s="138"/>
      <c r="D91" s="86"/>
    </row>
    <row r="92" spans="2:4" ht="12.75" customHeight="1">
      <c r="B92" s="138"/>
      <c r="C92" s="138"/>
      <c r="D92" s="86"/>
    </row>
    <row r="93" spans="2:4" ht="12.75" customHeight="1">
      <c r="B93" s="138"/>
      <c r="C93" s="138"/>
      <c r="D93" s="86"/>
    </row>
    <row r="94" spans="2:4" ht="12.75" customHeight="1">
      <c r="B94" s="138"/>
      <c r="C94" s="138"/>
      <c r="D94" s="86"/>
    </row>
    <row r="95" spans="2:4" ht="12.75" customHeight="1">
      <c r="B95" s="138"/>
      <c r="C95" s="138"/>
      <c r="D95" s="86"/>
    </row>
    <row r="96" spans="2:4" ht="12.75" customHeight="1">
      <c r="B96" s="138"/>
      <c r="C96" s="138"/>
      <c r="D96" s="86"/>
    </row>
    <row r="97" spans="2:4" ht="12.75" customHeight="1">
      <c r="B97" s="138"/>
      <c r="C97" s="138"/>
      <c r="D97" s="86"/>
    </row>
    <row r="98" spans="2:4" ht="12.75" customHeight="1">
      <c r="B98" s="138"/>
      <c r="C98" s="138"/>
      <c r="D98" s="86"/>
    </row>
    <row r="99" spans="2:4" ht="12.75" customHeight="1">
      <c r="B99" s="138"/>
      <c r="C99" s="138"/>
      <c r="D99" s="86"/>
    </row>
    <row r="100" spans="2:4" ht="12.75" customHeight="1">
      <c r="B100" s="138"/>
      <c r="C100" s="138"/>
      <c r="D100" s="86"/>
    </row>
    <row r="101" spans="2:4" ht="12.75" customHeight="1">
      <c r="B101" s="138"/>
      <c r="C101" s="138"/>
      <c r="D101" s="86"/>
    </row>
    <row r="102" spans="2:4" ht="12.75" customHeight="1">
      <c r="B102" s="138"/>
      <c r="C102" s="138"/>
      <c r="D102" s="86"/>
    </row>
    <row r="103" spans="2:4" ht="12.75" customHeight="1">
      <c r="B103" s="138"/>
      <c r="C103" s="138"/>
      <c r="D103" s="86"/>
    </row>
    <row r="104" spans="2:4" ht="12.75" customHeight="1">
      <c r="B104" s="138"/>
      <c r="C104" s="138"/>
      <c r="D104" s="86"/>
    </row>
    <row r="105" spans="2:4" ht="12.75" customHeight="1">
      <c r="B105" s="138"/>
      <c r="C105" s="138"/>
      <c r="D105" s="86"/>
    </row>
    <row r="106" spans="2:4" ht="12.75" customHeight="1">
      <c r="B106" s="138"/>
      <c r="C106" s="138"/>
      <c r="D106" s="86"/>
    </row>
    <row r="107" spans="2:4" ht="12.75" customHeight="1">
      <c r="B107" s="138"/>
      <c r="C107" s="138"/>
      <c r="D107" s="86"/>
    </row>
    <row r="108" spans="2:4" ht="12.75" customHeight="1">
      <c r="B108" s="138"/>
      <c r="C108" s="138"/>
      <c r="D108" s="86"/>
    </row>
    <row r="109" spans="2:4" ht="12.75" customHeight="1">
      <c r="B109" s="138"/>
      <c r="C109" s="138"/>
      <c r="D109" s="86"/>
    </row>
    <row r="110" spans="2:4" ht="12.75" customHeight="1">
      <c r="B110" s="138"/>
      <c r="C110" s="138"/>
      <c r="D110" s="86"/>
    </row>
    <row r="111" spans="2:4" ht="12.75" customHeight="1">
      <c r="B111" s="138"/>
      <c r="C111" s="138"/>
      <c r="D111" s="86"/>
    </row>
    <row r="112" spans="2:4" ht="12.75" customHeight="1">
      <c r="B112" s="138"/>
      <c r="C112" s="138"/>
      <c r="D112" s="86"/>
    </row>
    <row r="113" spans="2:4" ht="12.75" customHeight="1">
      <c r="B113" s="138"/>
      <c r="C113" s="138"/>
      <c r="D113" s="86"/>
    </row>
    <row r="114" spans="2:4" ht="12.75" customHeight="1">
      <c r="B114" s="138"/>
      <c r="C114" s="138"/>
      <c r="D114" s="86"/>
    </row>
    <row r="115" spans="2:4" ht="12.75" customHeight="1">
      <c r="B115" s="138"/>
      <c r="C115" s="138"/>
      <c r="D115" s="86"/>
    </row>
    <row r="116" spans="2:4" ht="12.75" customHeight="1">
      <c r="B116" s="138"/>
      <c r="C116" s="138"/>
      <c r="D116" s="86"/>
    </row>
    <row r="117" spans="2:4" ht="12.75" customHeight="1">
      <c r="B117" s="138"/>
      <c r="C117" s="138"/>
      <c r="D117" s="86"/>
    </row>
    <row r="118" spans="2:4" ht="12.75" customHeight="1">
      <c r="B118" s="138"/>
      <c r="C118" s="138"/>
      <c r="D118" s="86"/>
    </row>
    <row r="119" spans="2:4" ht="12.75" customHeight="1">
      <c r="B119" s="138"/>
      <c r="C119" s="138"/>
      <c r="D119" s="86"/>
    </row>
    <row r="120" spans="2:4" ht="12.75" customHeight="1">
      <c r="B120" s="138"/>
      <c r="C120" s="138"/>
      <c r="D120" s="86"/>
    </row>
    <row r="121" spans="2:4" ht="12.75" customHeight="1">
      <c r="B121" s="138"/>
      <c r="C121" s="138"/>
      <c r="D121" s="86"/>
    </row>
    <row r="122" spans="2:4" ht="12.75" customHeight="1">
      <c r="B122" s="138"/>
      <c r="C122" s="138"/>
      <c r="D122" s="86"/>
    </row>
    <row r="123" spans="2:4" ht="12.75" customHeight="1">
      <c r="B123" s="138"/>
      <c r="C123" s="138"/>
      <c r="D123" s="86"/>
    </row>
    <row r="124" spans="2:4" ht="12.75" customHeight="1">
      <c r="B124" s="138"/>
      <c r="C124" s="138"/>
      <c r="D124" s="86"/>
    </row>
    <row r="125" spans="2:4" ht="12.75" customHeight="1">
      <c r="B125" s="138"/>
      <c r="C125" s="138"/>
      <c r="D125" s="86"/>
    </row>
    <row r="126" spans="2:4" ht="12.75" customHeight="1">
      <c r="B126" s="138"/>
      <c r="C126" s="138"/>
      <c r="D126" s="86"/>
    </row>
    <row r="127" spans="2:4" ht="12.75" customHeight="1">
      <c r="B127" s="138"/>
      <c r="C127" s="138"/>
      <c r="D127" s="86"/>
    </row>
    <row r="128" spans="2:4" ht="12.75" customHeight="1">
      <c r="B128" s="138"/>
      <c r="C128" s="138"/>
      <c r="D128" s="86"/>
    </row>
    <row r="129" spans="2:4" ht="12.75" customHeight="1">
      <c r="B129" s="138"/>
      <c r="C129" s="138"/>
      <c r="D129" s="86"/>
    </row>
    <row r="130" spans="2:4" ht="12.75" customHeight="1">
      <c r="B130" s="138"/>
      <c r="C130" s="138"/>
      <c r="D130" s="86"/>
    </row>
    <row r="131" spans="2:4" ht="12.75" customHeight="1">
      <c r="B131" s="138"/>
      <c r="C131" s="138"/>
      <c r="D131" s="86"/>
    </row>
    <row r="132" spans="2:4" ht="12.75" customHeight="1">
      <c r="B132" s="138"/>
      <c r="C132" s="138"/>
      <c r="D132" s="86"/>
    </row>
    <row r="133" spans="2:4" ht="12.75" customHeight="1">
      <c r="B133" s="138"/>
      <c r="C133" s="138"/>
      <c r="D133" s="86"/>
    </row>
    <row r="134" spans="2:4" ht="12.75" customHeight="1">
      <c r="B134" s="138"/>
      <c r="C134" s="138"/>
      <c r="D134" s="86"/>
    </row>
    <row r="135" spans="2:4" ht="12.75" customHeight="1">
      <c r="B135" s="138"/>
      <c r="C135" s="138"/>
      <c r="D135" s="86"/>
    </row>
    <row r="136" spans="2:4" ht="12.75" customHeight="1">
      <c r="B136" s="138"/>
      <c r="C136" s="138"/>
      <c r="D136" s="86"/>
    </row>
    <row r="137" spans="2:4" ht="12.75" customHeight="1">
      <c r="B137" s="138"/>
      <c r="C137" s="138"/>
      <c r="D137" s="86"/>
    </row>
    <row r="138" spans="2:4" ht="12.75" customHeight="1">
      <c r="B138" s="138"/>
      <c r="C138" s="138"/>
      <c r="D138" s="86"/>
    </row>
    <row r="139" spans="2:4" ht="12.75" customHeight="1">
      <c r="B139" s="138"/>
      <c r="C139" s="138"/>
      <c r="D139" s="86"/>
    </row>
    <row r="140" spans="2:4" ht="12.75" customHeight="1">
      <c r="B140" s="138"/>
      <c r="C140" s="138"/>
      <c r="D140" s="86"/>
    </row>
    <row r="141" spans="2:4" ht="12.75" customHeight="1">
      <c r="B141" s="138"/>
      <c r="C141" s="138"/>
      <c r="D141" s="86"/>
    </row>
    <row r="142" spans="2:4" ht="12.75" customHeight="1">
      <c r="B142" s="138"/>
      <c r="C142" s="138"/>
      <c r="D142" s="86"/>
    </row>
    <row r="143" spans="2:4" ht="12.75" customHeight="1">
      <c r="B143" s="138"/>
      <c r="C143" s="138"/>
      <c r="D143" s="86"/>
    </row>
    <row r="144" spans="2:4" ht="12.75" customHeight="1">
      <c r="B144" s="138"/>
      <c r="C144" s="138"/>
      <c r="D144" s="86"/>
    </row>
    <row r="145" spans="2:4" ht="12.75" customHeight="1">
      <c r="B145" s="138"/>
      <c r="C145" s="138"/>
      <c r="D145" s="86"/>
    </row>
    <row r="146" spans="2:4" ht="12.75" customHeight="1">
      <c r="B146" s="138"/>
      <c r="C146" s="138"/>
      <c r="D146" s="86"/>
    </row>
    <row r="147" spans="2:4" ht="12.75" customHeight="1">
      <c r="B147" s="138"/>
      <c r="C147" s="138"/>
      <c r="D147" s="86"/>
    </row>
    <row r="148" spans="2:4" ht="12.75" customHeight="1">
      <c r="B148" s="138"/>
      <c r="C148" s="138"/>
      <c r="D148" s="86"/>
    </row>
    <row r="149" spans="2:4" ht="12.75" customHeight="1">
      <c r="B149" s="138"/>
      <c r="C149" s="138"/>
      <c r="D149" s="86"/>
    </row>
    <row r="150" spans="2:4" ht="12.75" customHeight="1">
      <c r="B150" s="138"/>
      <c r="C150" s="138"/>
      <c r="D150" s="86"/>
    </row>
    <row r="151" spans="2:4" ht="12.75" customHeight="1">
      <c r="B151" s="138"/>
      <c r="C151" s="138"/>
      <c r="D151" s="86"/>
    </row>
    <row r="152" spans="2:4" ht="12.75" customHeight="1">
      <c r="B152" s="138"/>
      <c r="C152" s="138"/>
      <c r="D152" s="86"/>
    </row>
    <row r="153" spans="2:4" ht="12.75" customHeight="1">
      <c r="B153" s="138"/>
      <c r="C153" s="138"/>
      <c r="D153" s="86"/>
    </row>
    <row r="154" spans="2:4" ht="12.75" customHeight="1">
      <c r="B154" s="138"/>
      <c r="C154" s="138"/>
      <c r="D154" s="86"/>
    </row>
    <row r="155" spans="2:4" ht="12.75" customHeight="1">
      <c r="B155" s="138"/>
      <c r="C155" s="138"/>
      <c r="D155" s="86"/>
    </row>
    <row r="156" spans="2:4" ht="12.75" customHeight="1">
      <c r="B156" s="138"/>
      <c r="C156" s="138"/>
      <c r="D156" s="86"/>
    </row>
    <row r="157" spans="2:4" ht="12.75" customHeight="1">
      <c r="B157" s="138"/>
      <c r="C157" s="138"/>
      <c r="D157" s="86"/>
    </row>
    <row r="158" spans="2:4" ht="12.75" customHeight="1">
      <c r="B158" s="138"/>
      <c r="C158" s="138"/>
      <c r="D158" s="86"/>
    </row>
    <row r="159" spans="2:4" ht="12.75" customHeight="1">
      <c r="B159" s="138"/>
      <c r="C159" s="138"/>
      <c r="D159" s="86"/>
    </row>
    <row r="160" spans="2:4" ht="12.75" customHeight="1">
      <c r="B160" s="138"/>
      <c r="C160" s="138"/>
      <c r="D160" s="86"/>
    </row>
    <row r="161" spans="2:4" ht="12.75" customHeight="1">
      <c r="B161" s="138"/>
      <c r="C161" s="138"/>
      <c r="D161" s="86"/>
    </row>
    <row r="162" spans="2:4" ht="12.75" customHeight="1">
      <c r="B162" s="138"/>
      <c r="C162" s="138"/>
      <c r="D162" s="86"/>
    </row>
    <row r="163" spans="2:4" ht="12.75" customHeight="1">
      <c r="B163" s="138"/>
      <c r="C163" s="138"/>
      <c r="D163" s="86"/>
    </row>
    <row r="164" spans="2:4" ht="12.75" customHeight="1">
      <c r="B164" s="138"/>
      <c r="C164" s="138"/>
      <c r="D164" s="86"/>
    </row>
    <row r="165" spans="2:4" ht="12.75" customHeight="1">
      <c r="B165" s="138"/>
      <c r="C165" s="138"/>
      <c r="D165" s="86"/>
    </row>
    <row r="166" spans="2:4" ht="12.75" customHeight="1">
      <c r="B166" s="138"/>
      <c r="C166" s="138"/>
      <c r="D166" s="86"/>
    </row>
    <row r="167" spans="2:4" ht="12.75" customHeight="1">
      <c r="B167" s="138"/>
      <c r="C167" s="138"/>
      <c r="D167" s="86"/>
    </row>
    <row r="168" spans="2:4" ht="12.75" customHeight="1">
      <c r="B168" s="138"/>
      <c r="C168" s="138"/>
      <c r="D168" s="86"/>
    </row>
    <row r="169" spans="2:4" ht="12.75" customHeight="1">
      <c r="B169" s="138"/>
      <c r="C169" s="138"/>
      <c r="D169" s="86"/>
    </row>
    <row r="170" spans="2:4" ht="12.75" customHeight="1">
      <c r="B170" s="138"/>
      <c r="C170" s="138"/>
      <c r="D170" s="86"/>
    </row>
    <row r="171" spans="2:4" ht="12.75" customHeight="1">
      <c r="B171" s="138"/>
      <c r="C171" s="138"/>
      <c r="D171" s="86"/>
    </row>
    <row r="172" spans="2:4" ht="12.75" customHeight="1">
      <c r="B172" s="138"/>
      <c r="C172" s="138"/>
      <c r="D172" s="86"/>
    </row>
    <row r="173" spans="2:4" ht="12.75" customHeight="1">
      <c r="B173" s="138"/>
      <c r="C173" s="138"/>
      <c r="D173" s="86"/>
    </row>
    <row r="174" spans="2:4" ht="12.75" customHeight="1">
      <c r="B174" s="138"/>
      <c r="C174" s="138"/>
      <c r="D174" s="86"/>
    </row>
    <row r="175" spans="2:4" ht="12.75" customHeight="1">
      <c r="B175" s="138"/>
      <c r="C175" s="138"/>
      <c r="D175" s="86"/>
    </row>
    <row r="176" spans="2:4" ht="12.75" customHeight="1">
      <c r="B176" s="138"/>
      <c r="C176" s="138"/>
      <c r="D176" s="86"/>
    </row>
    <row r="177" spans="2:4" ht="12.75" customHeight="1">
      <c r="B177" s="138"/>
      <c r="C177" s="138"/>
      <c r="D177" s="86"/>
    </row>
    <row r="178" spans="2:4" ht="12.75" customHeight="1">
      <c r="B178" s="138"/>
      <c r="C178" s="138"/>
      <c r="D178" s="86"/>
    </row>
    <row r="179" spans="2:4" ht="12.75" customHeight="1">
      <c r="B179" s="138"/>
      <c r="C179" s="138"/>
      <c r="D179" s="86"/>
    </row>
    <row r="180" spans="2:4" ht="12.75" customHeight="1">
      <c r="B180" s="138"/>
      <c r="C180" s="138"/>
      <c r="D180" s="86"/>
    </row>
    <row r="181" spans="2:4" ht="12.75" customHeight="1">
      <c r="B181" s="138"/>
      <c r="C181" s="138"/>
      <c r="D181" s="86"/>
    </row>
    <row r="182" spans="2:4" ht="12.75" customHeight="1">
      <c r="B182" s="138"/>
      <c r="C182" s="138"/>
      <c r="D182" s="86"/>
    </row>
    <row r="183" spans="2:4" ht="12.75" customHeight="1">
      <c r="B183" s="138"/>
      <c r="C183" s="138"/>
      <c r="D183" s="86"/>
    </row>
    <row r="184" spans="2:4" ht="12.75" customHeight="1">
      <c r="B184" s="138"/>
      <c r="C184" s="138"/>
      <c r="D184" s="86"/>
    </row>
    <row r="185" spans="2:4" ht="12.75" customHeight="1">
      <c r="B185" s="138"/>
      <c r="C185" s="138"/>
      <c r="D185" s="86"/>
    </row>
    <row r="186" spans="2:4" ht="12.75" customHeight="1">
      <c r="B186" s="138"/>
      <c r="C186" s="138"/>
      <c r="D186" s="86"/>
    </row>
    <row r="187" spans="2:4" ht="12.75" customHeight="1">
      <c r="B187" s="138"/>
      <c r="C187" s="138"/>
      <c r="D187" s="86"/>
    </row>
    <row r="188" spans="2:4" ht="12.75" customHeight="1">
      <c r="B188" s="138"/>
      <c r="C188" s="138"/>
      <c r="D188" s="86"/>
    </row>
    <row r="189" spans="2:4" ht="12.75" customHeight="1">
      <c r="B189" s="138"/>
      <c r="C189" s="138"/>
      <c r="D189" s="86"/>
    </row>
    <row r="190" spans="2:4" ht="12.75" customHeight="1">
      <c r="B190" s="138"/>
      <c r="C190" s="138"/>
      <c r="D190" s="86"/>
    </row>
    <row r="191" spans="2:4" ht="12.75" customHeight="1">
      <c r="B191" s="138"/>
      <c r="C191" s="138"/>
      <c r="D191" s="86"/>
    </row>
    <row r="192" spans="2:4" ht="12.75" customHeight="1">
      <c r="B192" s="138"/>
      <c r="C192" s="138"/>
      <c r="D192" s="86"/>
    </row>
    <row r="193" spans="2:4" ht="12.75" customHeight="1">
      <c r="B193" s="138"/>
      <c r="C193" s="138"/>
      <c r="D193" s="86"/>
    </row>
    <row r="194" spans="2:4" ht="12.75" customHeight="1">
      <c r="B194" s="138"/>
      <c r="C194" s="138"/>
      <c r="D194" s="86"/>
    </row>
    <row r="195" spans="2:4" ht="12.75" customHeight="1">
      <c r="B195" s="138"/>
      <c r="C195" s="138"/>
      <c r="D195" s="86"/>
    </row>
    <row r="196" spans="2:4" ht="12.75" customHeight="1">
      <c r="B196" s="138"/>
      <c r="C196" s="138"/>
      <c r="D196" s="86"/>
    </row>
    <row r="197" spans="2:4" ht="12.75" customHeight="1">
      <c r="B197" s="138"/>
      <c r="C197" s="138"/>
      <c r="D197" s="86"/>
    </row>
    <row r="198" spans="2:4" ht="12.75" customHeight="1">
      <c r="B198" s="138"/>
      <c r="C198" s="138"/>
      <c r="D198" s="86"/>
    </row>
    <row r="199" spans="2:4" ht="12.75" customHeight="1">
      <c r="B199" s="138"/>
      <c r="C199" s="138"/>
      <c r="D199" s="86"/>
    </row>
    <row r="200" spans="2:4" ht="12.75" customHeight="1">
      <c r="B200" s="138"/>
      <c r="C200" s="138"/>
      <c r="D200" s="86"/>
    </row>
    <row r="201" spans="2:4" ht="12.75" customHeight="1">
      <c r="B201" s="138"/>
      <c r="C201" s="138"/>
      <c r="D201" s="86"/>
    </row>
    <row r="202" spans="2:4" ht="12.75" customHeight="1">
      <c r="B202" s="138"/>
      <c r="C202" s="138"/>
      <c r="D202" s="86"/>
    </row>
    <row r="203" spans="2:4" ht="12.75" customHeight="1">
      <c r="B203" s="138"/>
      <c r="C203" s="138"/>
      <c r="D203" s="86"/>
    </row>
    <row r="204" spans="2:4" ht="12.75" customHeight="1">
      <c r="B204" s="138"/>
      <c r="C204" s="138"/>
      <c r="D204" s="86"/>
    </row>
    <row r="205" spans="2:4" ht="12.75" customHeight="1">
      <c r="B205" s="138"/>
      <c r="C205" s="138"/>
      <c r="D205" s="86"/>
    </row>
    <row r="206" spans="2:4" ht="12.75" customHeight="1">
      <c r="B206" s="138"/>
      <c r="C206" s="138"/>
      <c r="D206" s="86"/>
    </row>
    <row r="207" spans="2:4" ht="12.75" customHeight="1">
      <c r="B207" s="138"/>
      <c r="C207" s="138"/>
      <c r="D207" s="86"/>
    </row>
    <row r="208" spans="2:4" ht="12.75" customHeight="1">
      <c r="B208" s="138"/>
      <c r="C208" s="138"/>
      <c r="D208" s="86"/>
    </row>
    <row r="209" spans="2:4" ht="12.75" customHeight="1">
      <c r="B209" s="138"/>
      <c r="C209" s="138"/>
      <c r="D209" s="86"/>
    </row>
    <row r="210" spans="2:4" ht="12.75" customHeight="1">
      <c r="B210" s="138"/>
      <c r="C210" s="138"/>
      <c r="D210" s="86"/>
    </row>
    <row r="211" spans="2:4" ht="12.75" customHeight="1">
      <c r="B211" s="138"/>
      <c r="C211" s="138"/>
      <c r="D211" s="86"/>
    </row>
    <row r="212" spans="2:4" ht="12.75" customHeight="1">
      <c r="B212" s="138"/>
      <c r="C212" s="138"/>
      <c r="D212" s="86"/>
    </row>
    <row r="213" spans="2:4" ht="12.75" customHeight="1">
      <c r="B213" s="138"/>
      <c r="C213" s="138"/>
      <c r="D213" s="86"/>
    </row>
    <row r="214" spans="2:4" ht="12.75" customHeight="1">
      <c r="B214" s="138"/>
      <c r="C214" s="138"/>
      <c r="D214" s="86"/>
    </row>
    <row r="215" spans="2:4" ht="12.75" customHeight="1">
      <c r="B215" s="138"/>
      <c r="C215" s="138"/>
      <c r="D215" s="86"/>
    </row>
    <row r="216" spans="2:4" ht="12.75" customHeight="1">
      <c r="B216" s="138"/>
      <c r="C216" s="138"/>
      <c r="D216" s="86"/>
    </row>
    <row r="217" spans="2:4" ht="12.75" customHeight="1">
      <c r="B217" s="138"/>
      <c r="C217" s="138"/>
      <c r="D217" s="86"/>
    </row>
    <row r="218" spans="2:4" ht="12.75" customHeight="1">
      <c r="B218" s="138"/>
      <c r="C218" s="138"/>
      <c r="D218" s="86"/>
    </row>
    <row r="219" spans="2:4" ht="12.75" customHeight="1">
      <c r="B219" s="138"/>
      <c r="C219" s="138"/>
      <c r="D219" s="86"/>
    </row>
    <row r="220" spans="2:4" ht="12.75" customHeight="1">
      <c r="B220" s="138"/>
      <c r="C220" s="138"/>
      <c r="D220" s="86"/>
    </row>
    <row r="221" spans="2:4" ht="12.75" customHeight="1">
      <c r="B221" s="138"/>
      <c r="C221" s="138"/>
      <c r="D221" s="86"/>
    </row>
    <row r="222" spans="2:4" ht="12.75" customHeight="1">
      <c r="B222" s="138"/>
      <c r="C222" s="138"/>
      <c r="D222" s="86"/>
    </row>
    <row r="223" spans="2:4" ht="12.75" customHeight="1">
      <c r="B223" s="138"/>
      <c r="C223" s="138"/>
      <c r="D223" s="86"/>
    </row>
    <row r="224" spans="2:4" ht="12.75" customHeight="1">
      <c r="B224" s="138"/>
      <c r="C224" s="138"/>
      <c r="D224" s="86"/>
    </row>
    <row r="225" spans="2:4" ht="12.75" customHeight="1">
      <c r="B225" s="138"/>
      <c r="C225" s="138"/>
      <c r="D225" s="86"/>
    </row>
    <row r="226" spans="2:4" ht="12.75" customHeight="1">
      <c r="B226" s="138"/>
      <c r="C226" s="138"/>
      <c r="D226" s="86"/>
    </row>
    <row r="227" spans="2:4" ht="12.75" customHeight="1">
      <c r="B227" s="138"/>
      <c r="C227" s="138"/>
      <c r="D227" s="86"/>
    </row>
    <row r="228" spans="2:4" ht="12.75" customHeight="1">
      <c r="B228" s="138"/>
      <c r="C228" s="138"/>
      <c r="D228" s="86"/>
    </row>
    <row r="229" spans="2:4" ht="12.75" customHeight="1">
      <c r="B229" s="138"/>
      <c r="C229" s="138"/>
      <c r="D229" s="86"/>
    </row>
    <row r="230" spans="2:4" ht="12.75" customHeight="1">
      <c r="B230" s="138"/>
      <c r="C230" s="138"/>
      <c r="D230" s="86"/>
    </row>
    <row r="231" spans="2:4" ht="12.75" customHeight="1">
      <c r="B231" s="138"/>
      <c r="C231" s="138"/>
      <c r="D231" s="86"/>
    </row>
    <row r="232" spans="2:4" ht="12.75" customHeight="1">
      <c r="B232" s="138"/>
      <c r="C232" s="138"/>
      <c r="D232" s="86"/>
    </row>
    <row r="233" spans="2:4" ht="12.75" customHeight="1">
      <c r="B233" s="138"/>
      <c r="C233" s="138"/>
      <c r="D233" s="86"/>
    </row>
    <row r="234" spans="2:4" ht="12.75" customHeight="1">
      <c r="B234" s="138"/>
      <c r="C234" s="138"/>
      <c r="D234" s="86"/>
    </row>
    <row r="235" spans="2:4" ht="12.75" customHeight="1">
      <c r="B235" s="138"/>
      <c r="C235" s="138"/>
      <c r="D235" s="86"/>
    </row>
    <row r="236" spans="2:4" ht="12.75" customHeight="1">
      <c r="B236" s="138"/>
      <c r="C236" s="138"/>
      <c r="D236" s="86"/>
    </row>
    <row r="237" spans="2:4" ht="12.75" customHeight="1">
      <c r="B237" s="138"/>
      <c r="C237" s="138"/>
      <c r="D237" s="86"/>
    </row>
    <row r="238" spans="2:4" ht="12.75" customHeight="1">
      <c r="B238" s="138"/>
      <c r="C238" s="138"/>
      <c r="D238" s="86"/>
    </row>
    <row r="239" spans="2:4" ht="12.75" customHeight="1">
      <c r="B239" s="138"/>
      <c r="C239" s="138"/>
      <c r="D239" s="86"/>
    </row>
    <row r="240" spans="2:4" ht="12.75" customHeight="1">
      <c r="B240" s="138"/>
      <c r="C240" s="138"/>
      <c r="D240" s="86"/>
    </row>
    <row r="241" spans="2:4" ht="12.75" customHeight="1">
      <c r="B241" s="138"/>
      <c r="C241" s="138"/>
      <c r="D241" s="86"/>
    </row>
    <row r="242" spans="2:3" ht="12.75" customHeight="1">
      <c r="B242" s="138"/>
      <c r="C242" s="138"/>
    </row>
    <row r="243" spans="2:3" ht="12.75" customHeight="1">
      <c r="B243" s="138"/>
      <c r="C243" s="138"/>
    </row>
    <row r="244" spans="2:3" ht="12.75" customHeight="1">
      <c r="B244" s="138"/>
      <c r="C244" s="138"/>
    </row>
    <row r="245" spans="2:3" ht="12.75" customHeight="1">
      <c r="B245" s="138"/>
      <c r="C245" s="138"/>
    </row>
    <row r="246" spans="2:3" ht="12.75" customHeight="1">
      <c r="B246" s="138"/>
      <c r="C246" s="138"/>
    </row>
    <row r="247" spans="2:3" ht="12.75" customHeight="1">
      <c r="B247" s="138"/>
      <c r="C247" s="138"/>
    </row>
    <row r="248" spans="2:3" ht="12.75" customHeight="1">
      <c r="B248" s="138"/>
      <c r="C248" s="138"/>
    </row>
    <row r="249" spans="2:3" ht="12.75" customHeight="1">
      <c r="B249" s="138"/>
      <c r="C249" s="138"/>
    </row>
    <row r="250" spans="2:3" ht="12.75" customHeight="1">
      <c r="B250" s="138"/>
      <c r="C250" s="138"/>
    </row>
    <row r="251" spans="2:3" ht="12.75" customHeight="1">
      <c r="B251" s="138"/>
      <c r="C251" s="138"/>
    </row>
    <row r="252" spans="2:3" ht="12.75" customHeight="1">
      <c r="B252" s="138"/>
      <c r="C252" s="138"/>
    </row>
    <row r="253" spans="2:3" ht="12.75" customHeight="1">
      <c r="B253" s="138"/>
      <c r="C253" s="138"/>
    </row>
    <row r="254" spans="2:3" ht="12.75" customHeight="1">
      <c r="B254" s="138"/>
      <c r="C254" s="138"/>
    </row>
    <row r="255" spans="2:3" ht="12.75" customHeight="1">
      <c r="B255" s="138"/>
      <c r="C255" s="138"/>
    </row>
    <row r="256" spans="2:3" ht="12.75" customHeight="1">
      <c r="B256" s="138"/>
      <c r="C256" s="138"/>
    </row>
    <row r="257" spans="2:3" ht="12.75" customHeight="1">
      <c r="B257" s="138"/>
      <c r="C257" s="138"/>
    </row>
    <row r="258" spans="2:3" ht="12.75" customHeight="1">
      <c r="B258" s="138"/>
      <c r="C258" s="138"/>
    </row>
    <row r="259" spans="2:3" ht="12.75" customHeight="1">
      <c r="B259" s="138"/>
      <c r="C259" s="138"/>
    </row>
    <row r="260" spans="2:3" ht="12.75" customHeight="1">
      <c r="B260" s="138"/>
      <c r="C260" s="138"/>
    </row>
    <row r="261" spans="2:3" ht="12.75" customHeight="1">
      <c r="B261" s="138"/>
      <c r="C261" s="138"/>
    </row>
    <row r="262" spans="2:3" ht="12.75" customHeight="1">
      <c r="B262" s="138"/>
      <c r="C262" s="138"/>
    </row>
    <row r="263" spans="2:3" ht="12.75" customHeight="1">
      <c r="B263" s="138"/>
      <c r="C263" s="138"/>
    </row>
    <row r="264" spans="2:3" ht="12.75" customHeight="1">
      <c r="B264" s="138"/>
      <c r="C264" s="138"/>
    </row>
    <row r="265" spans="2:3" ht="12.75" customHeight="1">
      <c r="B265" s="138"/>
      <c r="C265" s="138"/>
    </row>
    <row r="266" spans="2:3" ht="12.75" customHeight="1">
      <c r="B266" s="138"/>
      <c r="C266" s="138"/>
    </row>
    <row r="267" spans="2:3" ht="12.75" customHeight="1">
      <c r="B267" s="138"/>
      <c r="C267" s="138"/>
    </row>
    <row r="268" spans="2:3" ht="12.75" customHeight="1">
      <c r="B268" s="138"/>
      <c r="C268" s="138"/>
    </row>
    <row r="269" spans="2:3" ht="12.75" customHeight="1">
      <c r="B269" s="138"/>
      <c r="C269" s="138"/>
    </row>
    <row r="270" spans="2:3" ht="12.75" customHeight="1">
      <c r="B270" s="138"/>
      <c r="C270" s="138"/>
    </row>
    <row r="271" spans="2:3" ht="12.75" customHeight="1">
      <c r="B271" s="138"/>
      <c r="C271" s="138"/>
    </row>
    <row r="272" spans="2:3" ht="12.75" customHeight="1">
      <c r="B272" s="138"/>
      <c r="C272" s="138"/>
    </row>
    <row r="273" spans="2:3" ht="12.75" customHeight="1">
      <c r="B273" s="138"/>
      <c r="C273" s="138"/>
    </row>
    <row r="274" spans="2:3" ht="12.75" customHeight="1">
      <c r="B274" s="138"/>
      <c r="C274" s="138"/>
    </row>
    <row r="275" spans="2:3" ht="12.75" customHeight="1">
      <c r="B275" s="138"/>
      <c r="C275" s="138"/>
    </row>
    <row r="276" spans="2:3" ht="12.75" customHeight="1">
      <c r="B276" s="138"/>
      <c r="C276" s="138"/>
    </row>
    <row r="277" spans="2:3" ht="12.75" customHeight="1">
      <c r="B277" s="138"/>
      <c r="C277" s="138"/>
    </row>
    <row r="278" spans="2:3" ht="12.75" customHeight="1">
      <c r="B278" s="138"/>
      <c r="C278" s="138"/>
    </row>
    <row r="279" spans="2:3" ht="12.75" customHeight="1">
      <c r="B279" s="138"/>
      <c r="C279" s="138"/>
    </row>
    <row r="280" spans="2:3" ht="12.75" customHeight="1">
      <c r="B280" s="138"/>
      <c r="C280" s="138"/>
    </row>
    <row r="281" spans="2:3" ht="12.75" customHeight="1">
      <c r="B281" s="138"/>
      <c r="C281" s="138"/>
    </row>
    <row r="282" spans="2:3" ht="12.75" customHeight="1">
      <c r="B282" s="138"/>
      <c r="C282" s="138"/>
    </row>
    <row r="283" spans="2:3" ht="12.75" customHeight="1">
      <c r="B283" s="138"/>
      <c r="C283" s="138"/>
    </row>
    <row r="284" spans="2:3" ht="12.75" customHeight="1">
      <c r="B284" s="138"/>
      <c r="C284" s="138"/>
    </row>
    <row r="285" spans="2:3" ht="12.75" customHeight="1">
      <c r="B285" s="138"/>
      <c r="C285" s="138"/>
    </row>
    <row r="286" spans="2:3" ht="12.75" customHeight="1">
      <c r="B286" s="138"/>
      <c r="C286" s="138"/>
    </row>
    <row r="287" spans="2:3" ht="12.75" customHeight="1">
      <c r="B287" s="138"/>
      <c r="C287" s="138"/>
    </row>
    <row r="288" spans="2:3" ht="12.75" customHeight="1">
      <c r="B288" s="138"/>
      <c r="C288" s="138"/>
    </row>
    <row r="289" spans="2:3" ht="12.75" customHeight="1">
      <c r="B289" s="138"/>
      <c r="C289" s="138"/>
    </row>
    <row r="290" spans="2:3" ht="12.75" customHeight="1">
      <c r="B290" s="138"/>
      <c r="C290" s="138"/>
    </row>
    <row r="291" spans="2:3" ht="12.75" customHeight="1">
      <c r="B291" s="138"/>
      <c r="C291" s="138"/>
    </row>
    <row r="292" spans="2:3" ht="12.75" customHeight="1">
      <c r="B292" s="138"/>
      <c r="C292" s="138"/>
    </row>
    <row r="293" spans="2:3" ht="12.75" customHeight="1">
      <c r="B293" s="138"/>
      <c r="C293" s="138"/>
    </row>
    <row r="294" spans="2:3" ht="12.75" customHeight="1">
      <c r="B294" s="138"/>
      <c r="C294" s="138"/>
    </row>
    <row r="295" spans="2:3" ht="12.75" customHeight="1">
      <c r="B295" s="138"/>
      <c r="C295" s="138"/>
    </row>
    <row r="296" spans="2:3" ht="12.75" customHeight="1">
      <c r="B296" s="138"/>
      <c r="C296" s="138"/>
    </row>
    <row r="297" spans="2:3" ht="12.75" customHeight="1">
      <c r="B297" s="138"/>
      <c r="C297" s="138"/>
    </row>
    <row r="298" spans="2:3" ht="12.75" customHeight="1">
      <c r="B298" s="138"/>
      <c r="C298" s="138"/>
    </row>
    <row r="299" spans="2:3" ht="12.75" customHeight="1">
      <c r="B299" s="138"/>
      <c r="C299" s="138"/>
    </row>
    <row r="300" spans="2:3" ht="12.75" customHeight="1">
      <c r="B300" s="138"/>
      <c r="C300" s="138"/>
    </row>
    <row r="301" spans="2:3" ht="12.75" customHeight="1">
      <c r="B301" s="138"/>
      <c r="C301" s="138"/>
    </row>
    <row r="302" spans="2:3" ht="12.75" customHeight="1">
      <c r="B302" s="138"/>
      <c r="C302" s="138"/>
    </row>
    <row r="303" spans="2:3" ht="12.75" customHeight="1">
      <c r="B303" s="138"/>
      <c r="C303" s="138"/>
    </row>
    <row r="304" spans="2:3" ht="12.75" customHeight="1">
      <c r="B304" s="138"/>
      <c r="C304" s="138"/>
    </row>
    <row r="305" spans="2:3" ht="12.75" customHeight="1">
      <c r="B305" s="138"/>
      <c r="C305" s="138"/>
    </row>
    <row r="306" spans="2:3" ht="12.75" customHeight="1">
      <c r="B306" s="138"/>
      <c r="C306" s="138"/>
    </row>
    <row r="307" spans="2:3" ht="12.75" customHeight="1">
      <c r="B307" s="138"/>
      <c r="C307" s="138"/>
    </row>
    <row r="308" spans="2:3" ht="12.75" customHeight="1">
      <c r="B308" s="138"/>
      <c r="C308" s="138"/>
    </row>
    <row r="309" spans="2:3" ht="12.75" customHeight="1">
      <c r="B309" s="138"/>
      <c r="C309" s="138"/>
    </row>
    <row r="310" spans="2:3" ht="12.75" customHeight="1">
      <c r="B310" s="138"/>
      <c r="C310" s="138"/>
    </row>
    <row r="311" spans="2:3" ht="12.75" customHeight="1">
      <c r="B311" s="138"/>
      <c r="C311" s="138"/>
    </row>
    <row r="312" spans="2:3" ht="12.75" customHeight="1">
      <c r="B312" s="138"/>
      <c r="C312" s="138"/>
    </row>
    <row r="313" spans="2:3" ht="12.75" customHeight="1">
      <c r="B313" s="138"/>
      <c r="C313" s="138"/>
    </row>
    <row r="314" spans="2:3" ht="12.75" customHeight="1">
      <c r="B314" s="138"/>
      <c r="C314" s="138"/>
    </row>
    <row r="315" spans="2:3" ht="12.75" customHeight="1">
      <c r="B315" s="138"/>
      <c r="C315" s="138"/>
    </row>
    <row r="316" spans="2:3" ht="12.75" customHeight="1">
      <c r="B316" s="138"/>
      <c r="C316" s="138"/>
    </row>
    <row r="317" spans="2:3" ht="12.75" customHeight="1">
      <c r="B317" s="138"/>
      <c r="C317" s="138"/>
    </row>
    <row r="318" spans="2:3" ht="12.75" customHeight="1">
      <c r="B318" s="138"/>
      <c r="C318" s="138"/>
    </row>
    <row r="319" spans="2:3" ht="12.75" customHeight="1">
      <c r="B319" s="138"/>
      <c r="C319" s="138"/>
    </row>
    <row r="320" spans="2:3" ht="12.75" customHeight="1">
      <c r="B320" s="138"/>
      <c r="C320" s="138"/>
    </row>
    <row r="321" spans="2:3" ht="12.75" customHeight="1">
      <c r="B321" s="138"/>
      <c r="C321" s="138"/>
    </row>
    <row r="322" spans="2:3" ht="12.75" customHeight="1">
      <c r="B322" s="138"/>
      <c r="C322" s="138"/>
    </row>
    <row r="323" spans="2:3" ht="12.75" customHeight="1">
      <c r="B323" s="138"/>
      <c r="C323" s="138"/>
    </row>
    <row r="324" spans="2:3" ht="12.75" customHeight="1">
      <c r="B324" s="138"/>
      <c r="C324" s="138"/>
    </row>
    <row r="325" spans="2:3" ht="12.75" customHeight="1">
      <c r="B325" s="138"/>
      <c r="C325" s="138"/>
    </row>
    <row r="326" spans="2:3" ht="12.75" customHeight="1">
      <c r="B326" s="138"/>
      <c r="C326" s="138"/>
    </row>
    <row r="327" spans="2:3" ht="12.75" customHeight="1">
      <c r="B327" s="138"/>
      <c r="C327" s="138"/>
    </row>
    <row r="328" spans="2:3" ht="12.75" customHeight="1">
      <c r="B328" s="138"/>
      <c r="C328" s="138"/>
    </row>
    <row r="329" spans="2:3" ht="12.75" customHeight="1">
      <c r="B329" s="138"/>
      <c r="C329" s="138"/>
    </row>
    <row r="330" spans="2:3" ht="12.75" customHeight="1">
      <c r="B330" s="138"/>
      <c r="C330" s="138"/>
    </row>
    <row r="331" spans="2:3" ht="12.75" customHeight="1">
      <c r="B331" s="138"/>
      <c r="C331" s="138"/>
    </row>
    <row r="332" spans="2:3" ht="12.75" customHeight="1">
      <c r="B332" s="138"/>
      <c r="C332" s="138"/>
    </row>
    <row r="333" spans="2:3" ht="12.75" customHeight="1">
      <c r="B333" s="138"/>
      <c r="C333" s="138"/>
    </row>
    <row r="334" spans="2:3" ht="12.75" customHeight="1">
      <c r="B334" s="138"/>
      <c r="C334" s="138"/>
    </row>
    <row r="335" spans="2:3" ht="12.75" customHeight="1">
      <c r="B335" s="138"/>
      <c r="C335" s="138"/>
    </row>
    <row r="336" spans="2:3" ht="12.75" customHeight="1">
      <c r="B336" s="138"/>
      <c r="C336" s="138"/>
    </row>
    <row r="337" spans="2:3" ht="12.75" customHeight="1">
      <c r="B337" s="138"/>
      <c r="C337" s="138"/>
    </row>
    <row r="338" spans="2:3" ht="12.75" customHeight="1">
      <c r="B338" s="138"/>
      <c r="C338" s="138"/>
    </row>
    <row r="339" spans="2:3" ht="12.75" customHeight="1">
      <c r="B339" s="138"/>
      <c r="C339" s="138"/>
    </row>
    <row r="340" spans="2:3" ht="12.75" customHeight="1">
      <c r="B340" s="138"/>
      <c r="C340" s="138"/>
    </row>
    <row r="341" spans="2:3" ht="12.75" customHeight="1">
      <c r="B341" s="138"/>
      <c r="C341" s="138"/>
    </row>
    <row r="342" spans="2:3" ht="12.75" customHeight="1">
      <c r="B342" s="138"/>
      <c r="C342" s="138"/>
    </row>
    <row r="343" spans="2:3" ht="12.75" customHeight="1">
      <c r="B343" s="138"/>
      <c r="C343" s="138"/>
    </row>
    <row r="344" spans="2:3" ht="12.75" customHeight="1">
      <c r="B344" s="138"/>
      <c r="C344" s="138"/>
    </row>
    <row r="345" spans="2:3" ht="12.75" customHeight="1">
      <c r="B345" s="138"/>
      <c r="C345" s="138"/>
    </row>
    <row r="346" spans="2:3" ht="12.75" customHeight="1">
      <c r="B346" s="138"/>
      <c r="C346" s="138"/>
    </row>
    <row r="347" spans="2:3" ht="12.75" customHeight="1">
      <c r="B347" s="138"/>
      <c r="C347" s="138"/>
    </row>
    <row r="348" spans="2:3" ht="12.75" customHeight="1">
      <c r="B348" s="138"/>
      <c r="C348" s="138"/>
    </row>
    <row r="349" spans="2:3" ht="12.75" customHeight="1">
      <c r="B349" s="138"/>
      <c r="C349" s="138"/>
    </row>
    <row r="350" spans="2:3" ht="12.75" customHeight="1">
      <c r="B350" s="138"/>
      <c r="C350" s="138"/>
    </row>
    <row r="351" spans="2:3" ht="12.75" customHeight="1">
      <c r="B351" s="138"/>
      <c r="C351" s="138"/>
    </row>
    <row r="352" spans="2:3" ht="12.75" customHeight="1">
      <c r="B352" s="138"/>
      <c r="C352" s="138"/>
    </row>
    <row r="353" spans="2:3" ht="12.75" customHeight="1">
      <c r="B353" s="138"/>
      <c r="C353" s="138"/>
    </row>
    <row r="354" spans="2:3" ht="12.75" customHeight="1">
      <c r="B354" s="138"/>
      <c r="C354" s="138"/>
    </row>
    <row r="355" spans="2:3" ht="12.75" customHeight="1">
      <c r="B355" s="138"/>
      <c r="C355" s="138"/>
    </row>
    <row r="356" spans="2:3" ht="12.75" customHeight="1">
      <c r="B356" s="138"/>
      <c r="C356" s="138"/>
    </row>
    <row r="357" spans="2:3" ht="12.75" customHeight="1">
      <c r="B357" s="138"/>
      <c r="C357" s="138"/>
    </row>
    <row r="358" spans="2:3" ht="12.75" customHeight="1">
      <c r="B358" s="138"/>
      <c r="C358" s="138"/>
    </row>
    <row r="359" spans="2:3" ht="12.75" customHeight="1">
      <c r="B359" s="138"/>
      <c r="C359" s="138"/>
    </row>
    <row r="360" spans="2:3" ht="12.75" customHeight="1">
      <c r="B360" s="138"/>
      <c r="C360" s="138"/>
    </row>
    <row r="361" spans="2:3" ht="12.75" customHeight="1">
      <c r="B361" s="138"/>
      <c r="C361" s="138"/>
    </row>
    <row r="362" spans="2:3" ht="12.75" customHeight="1">
      <c r="B362" s="138"/>
      <c r="C362" s="138"/>
    </row>
    <row r="363" spans="2:3" ht="12.75" customHeight="1">
      <c r="B363" s="138"/>
      <c r="C363" s="138"/>
    </row>
    <row r="364" spans="2:3" ht="12.75" customHeight="1">
      <c r="B364" s="138"/>
      <c r="C364" s="138"/>
    </row>
    <row r="365" spans="2:3" ht="12.75" customHeight="1">
      <c r="B365" s="138"/>
      <c r="C365" s="138"/>
    </row>
    <row r="366" spans="2:3" ht="12.75" customHeight="1">
      <c r="B366" s="138"/>
      <c r="C366" s="138"/>
    </row>
    <row r="367" spans="2:3" ht="12.75" customHeight="1">
      <c r="B367" s="138"/>
      <c r="C367" s="138"/>
    </row>
    <row r="368" spans="2:3" ht="12.75" customHeight="1">
      <c r="B368" s="138"/>
      <c r="C368" s="138"/>
    </row>
    <row r="369" spans="2:3" ht="12.75" customHeight="1">
      <c r="B369" s="138"/>
      <c r="C369" s="138"/>
    </row>
    <row r="370" spans="2:3" ht="12.75" customHeight="1">
      <c r="B370" s="138"/>
      <c r="C370" s="138"/>
    </row>
    <row r="371" spans="2:3" ht="12.75" customHeight="1">
      <c r="B371" s="138"/>
      <c r="C371" s="138"/>
    </row>
    <row r="372" spans="2:3" ht="12.75" customHeight="1">
      <c r="B372" s="138"/>
      <c r="C372" s="138"/>
    </row>
    <row r="373" spans="2:3" ht="12.75" customHeight="1">
      <c r="B373" s="138"/>
      <c r="C373" s="138"/>
    </row>
    <row r="374" spans="2:3" ht="12.75" customHeight="1">
      <c r="B374" s="138"/>
      <c r="C374" s="138"/>
    </row>
    <row r="375" spans="2:3" ht="12.75" customHeight="1">
      <c r="B375" s="138"/>
      <c r="C375" s="138"/>
    </row>
    <row r="376" spans="2:3" ht="12.75" customHeight="1">
      <c r="B376" s="138"/>
      <c r="C376" s="138"/>
    </row>
    <row r="377" spans="2:3" ht="12.75" customHeight="1">
      <c r="B377" s="138"/>
      <c r="C377" s="138"/>
    </row>
    <row r="378" spans="2:3" ht="12.75" customHeight="1">
      <c r="B378" s="138"/>
      <c r="C378" s="138"/>
    </row>
    <row r="379" spans="2:3" ht="12.75" customHeight="1">
      <c r="B379" s="138"/>
      <c r="C379" s="138"/>
    </row>
    <row r="380" spans="2:3" ht="12.75" customHeight="1">
      <c r="B380" s="138"/>
      <c r="C380" s="138"/>
    </row>
    <row r="381" spans="2:3" ht="12.75" customHeight="1">
      <c r="B381" s="138"/>
      <c r="C381" s="138"/>
    </row>
    <row r="382" spans="2:3" ht="12.75" customHeight="1">
      <c r="B382" s="138"/>
      <c r="C382" s="138"/>
    </row>
    <row r="383" spans="2:3" ht="12.75" customHeight="1">
      <c r="B383" s="138"/>
      <c r="C383" s="138"/>
    </row>
    <row r="384" spans="2:3" ht="12.75" customHeight="1">
      <c r="B384" s="138"/>
      <c r="C384" s="138"/>
    </row>
    <row r="385" spans="2:3" ht="12.75" customHeight="1">
      <c r="B385" s="138"/>
      <c r="C385" s="138"/>
    </row>
    <row r="386" spans="2:3" ht="12.75" customHeight="1">
      <c r="B386" s="138"/>
      <c r="C386" s="138"/>
    </row>
    <row r="387" spans="2:3" ht="12.75" customHeight="1">
      <c r="B387" s="138"/>
      <c r="C387" s="138"/>
    </row>
    <row r="388" spans="2:3" ht="12.75" customHeight="1">
      <c r="B388" s="138"/>
      <c r="C388" s="138"/>
    </row>
    <row r="389" spans="2:3" ht="12.75" customHeight="1">
      <c r="B389" s="138"/>
      <c r="C389" s="138"/>
    </row>
    <row r="390" spans="2:3" ht="12.75" customHeight="1">
      <c r="B390" s="138"/>
      <c r="C390" s="138"/>
    </row>
    <row r="391" spans="2:3" ht="12.75" customHeight="1">
      <c r="B391" s="138"/>
      <c r="C391" s="138"/>
    </row>
    <row r="392" spans="2:3" ht="12.75" customHeight="1">
      <c r="B392" s="138"/>
      <c r="C392" s="138"/>
    </row>
    <row r="393" spans="2:3" ht="12.75" customHeight="1">
      <c r="B393" s="138"/>
      <c r="C393" s="138"/>
    </row>
    <row r="394" spans="2:3" ht="12.75" customHeight="1">
      <c r="B394" s="138"/>
      <c r="C394" s="138"/>
    </row>
    <row r="395" spans="2:3" ht="12.75" customHeight="1">
      <c r="B395" s="138"/>
      <c r="C395" s="138"/>
    </row>
    <row r="396" spans="2:3" ht="12.75" customHeight="1">
      <c r="B396" s="138"/>
      <c r="C396" s="138"/>
    </row>
    <row r="397" spans="2:3" ht="12.75" customHeight="1">
      <c r="B397" s="138"/>
      <c r="C397" s="138"/>
    </row>
    <row r="398" spans="2:3" ht="12.75" customHeight="1">
      <c r="B398" s="138"/>
      <c r="C398" s="138"/>
    </row>
    <row r="399" spans="2:3" ht="12.75" customHeight="1">
      <c r="B399" s="138"/>
      <c r="C399" s="138"/>
    </row>
    <row r="400" spans="2:3" ht="12.75" customHeight="1">
      <c r="B400" s="138"/>
      <c r="C400" s="138"/>
    </row>
    <row r="401" spans="2:3" ht="12.75" customHeight="1">
      <c r="B401" s="138"/>
      <c r="C401" s="138"/>
    </row>
    <row r="402" spans="2:3" ht="12.75" customHeight="1">
      <c r="B402" s="138"/>
      <c r="C402" s="138"/>
    </row>
    <row r="403" spans="2:3" ht="12.75" customHeight="1">
      <c r="B403" s="138"/>
      <c r="C403" s="138"/>
    </row>
    <row r="404" spans="2:3" ht="12.75" customHeight="1">
      <c r="B404" s="138"/>
      <c r="C404" s="138"/>
    </row>
    <row r="405" spans="2:3" ht="12.75" customHeight="1">
      <c r="B405" s="138"/>
      <c r="C405" s="138"/>
    </row>
    <row r="406" spans="2:3" ht="12.75" customHeight="1">
      <c r="B406" s="138"/>
      <c r="C406" s="138"/>
    </row>
    <row r="407" spans="2:3" ht="12.75" customHeight="1">
      <c r="B407" s="138"/>
      <c r="C407" s="138"/>
    </row>
    <row r="408" spans="2:3" ht="12.75" customHeight="1">
      <c r="B408" s="138"/>
      <c r="C408" s="138"/>
    </row>
    <row r="409" spans="2:3" ht="12.75" customHeight="1">
      <c r="B409" s="138"/>
      <c r="C409" s="138"/>
    </row>
    <row r="410" spans="2:3" ht="12.75" customHeight="1">
      <c r="B410" s="138"/>
      <c r="C410" s="138"/>
    </row>
    <row r="411" spans="2:3" ht="12.75" customHeight="1">
      <c r="B411" s="138"/>
      <c r="C411" s="138"/>
    </row>
    <row r="412" spans="2:3" ht="12.75" customHeight="1">
      <c r="B412" s="138"/>
      <c r="C412" s="138"/>
    </row>
    <row r="413" spans="2:3" ht="12.75" customHeight="1">
      <c r="B413" s="138"/>
      <c r="C413" s="138"/>
    </row>
    <row r="414" spans="2:3" ht="12.75" customHeight="1">
      <c r="B414" s="138"/>
      <c r="C414" s="138"/>
    </row>
    <row r="415" spans="2:3" ht="12.75" customHeight="1">
      <c r="B415" s="138"/>
      <c r="C415" s="138"/>
    </row>
    <row r="416" spans="2:3" ht="12.75" customHeight="1">
      <c r="B416" s="138"/>
      <c r="C416" s="138"/>
    </row>
    <row r="417" spans="2:3" ht="12.75" customHeight="1">
      <c r="B417" s="138"/>
      <c r="C417" s="138"/>
    </row>
    <row r="418" spans="2:3" ht="12.75" customHeight="1">
      <c r="B418" s="138"/>
      <c r="C418" s="138"/>
    </row>
    <row r="419" spans="2:3" ht="12.75" customHeight="1">
      <c r="B419" s="138"/>
      <c r="C419" s="138"/>
    </row>
    <row r="420" spans="2:3" ht="12.75" customHeight="1">
      <c r="B420" s="138"/>
      <c r="C420" s="138"/>
    </row>
    <row r="421" spans="2:3" ht="12.75" customHeight="1">
      <c r="B421" s="138"/>
      <c r="C421" s="138"/>
    </row>
    <row r="422" spans="2:3" ht="12.75" customHeight="1">
      <c r="B422" s="138"/>
      <c r="C422" s="138"/>
    </row>
    <row r="423" spans="2:3" ht="12.75" customHeight="1">
      <c r="B423" s="138"/>
      <c r="C423" s="138"/>
    </row>
    <row r="424" spans="2:3" ht="12.75" customHeight="1">
      <c r="B424" s="138"/>
      <c r="C424" s="138"/>
    </row>
    <row r="425" spans="2:3" ht="12.75" customHeight="1">
      <c r="B425" s="138"/>
      <c r="C425" s="138"/>
    </row>
    <row r="426" spans="2:3" ht="12.75" customHeight="1">
      <c r="B426" s="138"/>
      <c r="C426" s="138"/>
    </row>
    <row r="427" spans="2:3" ht="12.75" customHeight="1">
      <c r="B427" s="138"/>
      <c r="C427" s="138"/>
    </row>
    <row r="428" spans="2:3" ht="12.75" customHeight="1">
      <c r="B428" s="138"/>
      <c r="C428" s="138"/>
    </row>
    <row r="429" spans="2:3" ht="12.75" customHeight="1">
      <c r="B429" s="138"/>
      <c r="C429" s="138"/>
    </row>
    <row r="430" spans="2:3" ht="12.75" customHeight="1">
      <c r="B430" s="138"/>
      <c r="C430" s="138"/>
    </row>
    <row r="431" spans="2:3" ht="12.75" customHeight="1">
      <c r="B431" s="138"/>
      <c r="C431" s="138"/>
    </row>
    <row r="432" spans="2:3" ht="12.75" customHeight="1">
      <c r="B432" s="138"/>
      <c r="C432" s="138"/>
    </row>
    <row r="433" spans="2:3" ht="12.75" customHeight="1">
      <c r="B433" s="138"/>
      <c r="C433" s="138"/>
    </row>
    <row r="434" spans="2:3" ht="12.75" customHeight="1">
      <c r="B434" s="138"/>
      <c r="C434" s="138"/>
    </row>
    <row r="435" spans="2:3" ht="12.75" customHeight="1">
      <c r="B435" s="138"/>
      <c r="C435" s="138"/>
    </row>
    <row r="436" spans="2:3" ht="12.75" customHeight="1">
      <c r="B436" s="138"/>
      <c r="C436" s="138"/>
    </row>
    <row r="437" spans="2:3" ht="12.75" customHeight="1">
      <c r="B437" s="138"/>
      <c r="C437" s="138"/>
    </row>
    <row r="438" spans="2:3" ht="12.75" customHeight="1">
      <c r="B438" s="138"/>
      <c r="C438" s="138"/>
    </row>
    <row r="439" spans="2:3" ht="12.75" customHeight="1">
      <c r="B439" s="138"/>
      <c r="C439" s="138"/>
    </row>
    <row r="440" spans="2:3" ht="12.75" customHeight="1">
      <c r="B440" s="138"/>
      <c r="C440" s="138"/>
    </row>
    <row r="441" spans="2:3" ht="12.75" customHeight="1">
      <c r="B441" s="138"/>
      <c r="C441" s="138"/>
    </row>
    <row r="442" spans="2:3" ht="12.75" customHeight="1">
      <c r="B442" s="138"/>
      <c r="C442" s="138"/>
    </row>
    <row r="443" spans="2:3" ht="12.75" customHeight="1">
      <c r="B443" s="138"/>
      <c r="C443" s="138"/>
    </row>
    <row r="444" spans="2:3" ht="12.75" customHeight="1">
      <c r="B444" s="138"/>
      <c r="C444" s="138"/>
    </row>
    <row r="445" spans="2:3" ht="12.75" customHeight="1">
      <c r="B445" s="138"/>
      <c r="C445" s="138"/>
    </row>
    <row r="446" spans="2:3" ht="12.75" customHeight="1">
      <c r="B446" s="138"/>
      <c r="C446" s="138"/>
    </row>
    <row r="447" spans="2:3" ht="12.75" customHeight="1">
      <c r="B447" s="138"/>
      <c r="C447" s="138"/>
    </row>
    <row r="448" spans="2:3" ht="12.75" customHeight="1">
      <c r="B448" s="138"/>
      <c r="C448" s="138"/>
    </row>
    <row r="449" spans="2:3" ht="12.75" customHeight="1">
      <c r="B449" s="138"/>
      <c r="C449" s="138"/>
    </row>
    <row r="450" spans="2:3" ht="12.75" customHeight="1">
      <c r="B450" s="138"/>
      <c r="C450" s="138"/>
    </row>
    <row r="451" spans="2:3" ht="12.75" customHeight="1">
      <c r="B451" s="138"/>
      <c r="C451" s="138"/>
    </row>
    <row r="452" spans="2:3" ht="12.75" customHeight="1">
      <c r="B452" s="138"/>
      <c r="C452" s="138"/>
    </row>
    <row r="453" spans="2:3" ht="12.75" customHeight="1">
      <c r="B453" s="138"/>
      <c r="C453" s="138"/>
    </row>
    <row r="454" spans="2:3" ht="12.75" customHeight="1">
      <c r="B454" s="138"/>
      <c r="C454" s="138"/>
    </row>
    <row r="455" spans="2:3" ht="12.75" customHeight="1">
      <c r="B455" s="138"/>
      <c r="C455" s="138"/>
    </row>
    <row r="456" spans="2:3" ht="12.75" customHeight="1">
      <c r="B456" s="138"/>
      <c r="C456" s="138"/>
    </row>
    <row r="457" spans="2:3" ht="12.75" customHeight="1">
      <c r="B457" s="138"/>
      <c r="C457" s="138"/>
    </row>
    <row r="458" spans="2:3" ht="12.75" customHeight="1">
      <c r="B458" s="138"/>
      <c r="C458" s="138"/>
    </row>
    <row r="459" spans="2:3" ht="12.75" customHeight="1">
      <c r="B459" s="138"/>
      <c r="C459" s="138"/>
    </row>
    <row r="460" spans="2:3" ht="12.75" customHeight="1">
      <c r="B460" s="138"/>
      <c r="C460" s="138"/>
    </row>
    <row r="461" spans="2:3" ht="12.75" customHeight="1">
      <c r="B461" s="138"/>
      <c r="C461" s="138"/>
    </row>
    <row r="462" spans="2:3" ht="12.75" customHeight="1">
      <c r="B462" s="138"/>
      <c r="C462" s="138"/>
    </row>
    <row r="463" spans="2:3" ht="12.75" customHeight="1">
      <c r="B463" s="138"/>
      <c r="C463" s="138"/>
    </row>
    <row r="464" spans="2:3" ht="12.75" customHeight="1">
      <c r="B464" s="138"/>
      <c r="C464" s="138"/>
    </row>
    <row r="465" spans="2:3" ht="12.75" customHeight="1">
      <c r="B465" s="138"/>
      <c r="C465" s="138"/>
    </row>
    <row r="466" spans="2:3" ht="12.75" customHeight="1">
      <c r="B466" s="138"/>
      <c r="C466" s="138"/>
    </row>
    <row r="467" spans="2:3" ht="12.75" customHeight="1">
      <c r="B467" s="138"/>
      <c r="C467" s="138"/>
    </row>
    <row r="468" spans="2:3" ht="12.75" customHeight="1">
      <c r="B468" s="138"/>
      <c r="C468" s="138"/>
    </row>
    <row r="469" spans="2:3" ht="12.75" customHeight="1">
      <c r="B469" s="138"/>
      <c r="C469" s="138"/>
    </row>
    <row r="470" spans="2:3" ht="12.75" customHeight="1">
      <c r="B470" s="138"/>
      <c r="C470" s="138"/>
    </row>
    <row r="471" spans="2:3" ht="12.75" customHeight="1">
      <c r="B471" s="138"/>
      <c r="C471" s="138"/>
    </row>
    <row r="472" spans="2:3" ht="12.75" customHeight="1">
      <c r="B472" s="138"/>
      <c r="C472" s="138"/>
    </row>
    <row r="473" spans="2:3" ht="12.75" customHeight="1">
      <c r="B473" s="138"/>
      <c r="C473" s="138"/>
    </row>
    <row r="474" spans="2:3" ht="12.75" customHeight="1">
      <c r="B474" s="138"/>
      <c r="C474" s="138"/>
    </row>
    <row r="475" spans="2:3" ht="12.75" customHeight="1">
      <c r="B475" s="138"/>
      <c r="C475" s="138"/>
    </row>
    <row r="476" spans="2:3" ht="12.75" customHeight="1">
      <c r="B476" s="138"/>
      <c r="C476" s="138"/>
    </row>
    <row r="477" spans="2:3" ht="12.75" customHeight="1">
      <c r="B477" s="138"/>
      <c r="C477" s="138"/>
    </row>
    <row r="478" spans="2:3" ht="12.75" customHeight="1">
      <c r="B478" s="138"/>
      <c r="C478" s="138"/>
    </row>
    <row r="479" spans="2:3" ht="12.75" customHeight="1">
      <c r="B479" s="138"/>
      <c r="C479" s="138"/>
    </row>
    <row r="480" spans="2:3" ht="12.75" customHeight="1">
      <c r="B480" s="138"/>
      <c r="C480" s="138"/>
    </row>
    <row r="481" spans="2:3" ht="12.75" customHeight="1">
      <c r="B481" s="138"/>
      <c r="C481" s="138"/>
    </row>
    <row r="482" spans="2:3" ht="12.75" customHeight="1">
      <c r="B482" s="138"/>
      <c r="C482" s="138"/>
    </row>
    <row r="483" spans="2:3" ht="12.75" customHeight="1">
      <c r="B483" s="138"/>
      <c r="C483" s="138"/>
    </row>
    <row r="484" spans="2:3" ht="12.75" customHeight="1">
      <c r="B484" s="138"/>
      <c r="C484" s="138"/>
    </row>
    <row r="485" spans="2:3" ht="12.75" customHeight="1">
      <c r="B485" s="138"/>
      <c r="C485" s="138"/>
    </row>
    <row r="486" spans="2:3" ht="12.75" customHeight="1">
      <c r="B486" s="138"/>
      <c r="C486" s="138"/>
    </row>
    <row r="487" spans="2:3" ht="12.75" customHeight="1">
      <c r="B487" s="138"/>
      <c r="C487" s="138"/>
    </row>
    <row r="488" spans="2:3" ht="12.75" customHeight="1">
      <c r="B488" s="138"/>
      <c r="C488" s="138"/>
    </row>
    <row r="489" spans="2:3" ht="12.75" customHeight="1">
      <c r="B489" s="138"/>
      <c r="C489" s="138"/>
    </row>
    <row r="490" spans="2:3" ht="12.75" customHeight="1">
      <c r="B490" s="138"/>
      <c r="C490" s="138"/>
    </row>
    <row r="491" spans="2:3" ht="12.75" customHeight="1">
      <c r="B491" s="138"/>
      <c r="C491" s="138"/>
    </row>
    <row r="492" spans="2:3" ht="12.75" customHeight="1">
      <c r="B492" s="138"/>
      <c r="C492" s="138"/>
    </row>
    <row r="493" spans="2:3" ht="12.75" customHeight="1">
      <c r="B493" s="138"/>
      <c r="C493" s="138"/>
    </row>
    <row r="494" spans="2:3" ht="12.75" customHeight="1">
      <c r="B494" s="138"/>
      <c r="C494" s="138"/>
    </row>
    <row r="495" spans="2:3" ht="12.75" customHeight="1">
      <c r="B495" s="138"/>
      <c r="C495" s="138"/>
    </row>
    <row r="496" spans="2:3" ht="12.75" customHeight="1">
      <c r="B496" s="138"/>
      <c r="C496" s="138"/>
    </row>
    <row r="497" spans="2:3" ht="12.75" customHeight="1">
      <c r="B497" s="138"/>
      <c r="C497" s="138"/>
    </row>
    <row r="498" spans="2:3" ht="12.75" customHeight="1">
      <c r="B498" s="138"/>
      <c r="C498" s="138"/>
    </row>
    <row r="499" spans="2:3" ht="12.75" customHeight="1">
      <c r="B499" s="138"/>
      <c r="C499" s="138"/>
    </row>
    <row r="500" spans="2:3" ht="12.75" customHeight="1">
      <c r="B500" s="138"/>
      <c r="C500" s="138"/>
    </row>
    <row r="501" spans="2:3" ht="12.75" customHeight="1">
      <c r="B501" s="138"/>
      <c r="C501" s="138"/>
    </row>
    <row r="502" spans="2:3" ht="12.75" customHeight="1">
      <c r="B502" s="138"/>
      <c r="C502" s="138"/>
    </row>
    <row r="503" spans="2:3" ht="12.75" customHeight="1">
      <c r="B503" s="138"/>
      <c r="C503" s="138"/>
    </row>
    <row r="504" spans="2:3" ht="12.75" customHeight="1">
      <c r="B504" s="138"/>
      <c r="C504" s="138"/>
    </row>
    <row r="505" spans="2:3" ht="12.75" customHeight="1">
      <c r="B505" s="138"/>
      <c r="C505" s="138"/>
    </row>
    <row r="506" spans="2:3" ht="12.75" customHeight="1">
      <c r="B506" s="138"/>
      <c r="C506" s="138"/>
    </row>
    <row r="507" spans="2:3" ht="12.75" customHeight="1">
      <c r="B507" s="138"/>
      <c r="C507" s="138"/>
    </row>
    <row r="508" spans="2:3" ht="12.75" customHeight="1">
      <c r="B508" s="138"/>
      <c r="C508" s="138"/>
    </row>
    <row r="509" spans="2:3" ht="12.75" customHeight="1">
      <c r="B509" s="138"/>
      <c r="C509" s="138"/>
    </row>
    <row r="510" spans="2:3" ht="12.75" customHeight="1">
      <c r="B510" s="138"/>
      <c r="C510" s="138"/>
    </row>
    <row r="511" spans="2:3" ht="12.75" customHeight="1">
      <c r="B511" s="138"/>
      <c r="C511" s="138"/>
    </row>
    <row r="512" spans="2:3" ht="12.75" customHeight="1">
      <c r="B512" s="138"/>
      <c r="C512" s="138"/>
    </row>
    <row r="513" spans="2:3" ht="12.75" customHeight="1">
      <c r="B513" s="138"/>
      <c r="C513" s="138"/>
    </row>
    <row r="514" spans="2:3" ht="12.75" customHeight="1">
      <c r="B514" s="138"/>
      <c r="C514" s="138"/>
    </row>
    <row r="515" spans="2:3" ht="12.75" customHeight="1">
      <c r="B515" s="138"/>
      <c r="C515" s="138"/>
    </row>
    <row r="516" spans="2:3" ht="12.75" customHeight="1">
      <c r="B516" s="138"/>
      <c r="C516" s="138"/>
    </row>
    <row r="517" spans="2:3" ht="12.75" customHeight="1">
      <c r="B517" s="138"/>
      <c r="C517" s="138"/>
    </row>
    <row r="518" spans="2:3" ht="12.75" customHeight="1">
      <c r="B518" s="138"/>
      <c r="C518" s="138"/>
    </row>
    <row r="519" spans="2:3" ht="12.75" customHeight="1">
      <c r="B519" s="138"/>
      <c r="C519" s="138"/>
    </row>
    <row r="520" spans="2:3" ht="12.75" customHeight="1">
      <c r="B520" s="138"/>
      <c r="C520" s="138"/>
    </row>
    <row r="521" spans="2:3" ht="12.75" customHeight="1">
      <c r="B521" s="138"/>
      <c r="C521" s="138"/>
    </row>
    <row r="522" spans="2:3" ht="12.75" customHeight="1">
      <c r="B522" s="138"/>
      <c r="C522" s="138"/>
    </row>
    <row r="523" spans="2:3" ht="12.75" customHeight="1">
      <c r="B523" s="138"/>
      <c r="C523" s="138"/>
    </row>
    <row r="524" spans="2:3" ht="12.75" customHeight="1">
      <c r="B524" s="138"/>
      <c r="C524" s="138"/>
    </row>
    <row r="525" spans="2:3" ht="12.75" customHeight="1">
      <c r="B525" s="138"/>
      <c r="C525" s="138"/>
    </row>
    <row r="526" spans="2:3" ht="12.75" customHeight="1">
      <c r="B526" s="138"/>
      <c r="C526" s="138"/>
    </row>
    <row r="527" spans="2:3" ht="12.75" customHeight="1">
      <c r="B527" s="138"/>
      <c r="C527" s="138"/>
    </row>
    <row r="528" spans="2:3" ht="12.75" customHeight="1">
      <c r="B528" s="138"/>
      <c r="C528" s="138"/>
    </row>
    <row r="529" spans="2:3" ht="12.75" customHeight="1">
      <c r="B529" s="138"/>
      <c r="C529" s="138"/>
    </row>
    <row r="530" spans="2:3" ht="12.75" customHeight="1">
      <c r="B530" s="138"/>
      <c r="C530" s="138"/>
    </row>
    <row r="531" spans="2:3" ht="12.75" customHeight="1">
      <c r="B531" s="138"/>
      <c r="C531" s="138"/>
    </row>
    <row r="532" spans="2:3" ht="12.75" customHeight="1">
      <c r="B532" s="138"/>
      <c r="C532" s="138"/>
    </row>
    <row r="533" spans="2:3" ht="12.75" customHeight="1">
      <c r="B533" s="138"/>
      <c r="C533" s="138"/>
    </row>
    <row r="534" spans="2:3" ht="12.75" customHeight="1">
      <c r="B534" s="138"/>
      <c r="C534" s="138"/>
    </row>
    <row r="535" spans="2:3" ht="12.75" customHeight="1">
      <c r="B535" s="138"/>
      <c r="C535" s="138"/>
    </row>
    <row r="536" spans="2:3" ht="12.75" customHeight="1">
      <c r="B536" s="138"/>
      <c r="C536" s="138"/>
    </row>
    <row r="537" spans="2:3" ht="12.75" customHeight="1">
      <c r="B537" s="138"/>
      <c r="C537" s="138"/>
    </row>
    <row r="538" spans="2:3" ht="12.75" customHeight="1">
      <c r="B538" s="138"/>
      <c r="C538" s="138"/>
    </row>
    <row r="539" spans="2:3" ht="12.75" customHeight="1">
      <c r="B539" s="138"/>
      <c r="C539" s="138"/>
    </row>
    <row r="540" spans="2:3" ht="12.75" customHeight="1">
      <c r="B540" s="138"/>
      <c r="C540" s="138"/>
    </row>
    <row r="541" spans="2:3" ht="12.75" customHeight="1">
      <c r="B541" s="138"/>
      <c r="C541" s="138"/>
    </row>
    <row r="542" spans="2:3" ht="12.75" customHeight="1">
      <c r="B542" s="138"/>
      <c r="C542" s="138"/>
    </row>
    <row r="543" spans="2:3" ht="12.75" customHeight="1">
      <c r="B543" s="138"/>
      <c r="C543" s="138"/>
    </row>
    <row r="544" spans="2:3" ht="12.75" customHeight="1">
      <c r="B544" s="138"/>
      <c r="C544" s="138"/>
    </row>
    <row r="545" spans="2:3" ht="12.75" customHeight="1">
      <c r="B545" s="138"/>
      <c r="C545" s="138"/>
    </row>
    <row r="546" spans="2:3" ht="12.75" customHeight="1">
      <c r="B546" s="138"/>
      <c r="C546" s="138"/>
    </row>
    <row r="547" spans="2:3" ht="12.75" customHeight="1">
      <c r="B547" s="138"/>
      <c r="C547" s="138"/>
    </row>
    <row r="548" spans="2:3" ht="12.75" customHeight="1">
      <c r="B548" s="138"/>
      <c r="C548" s="138"/>
    </row>
    <row r="549" spans="2:3" ht="12.75" customHeight="1">
      <c r="B549" s="138"/>
      <c r="C549" s="138"/>
    </row>
    <row r="550" spans="2:3" ht="12.75" customHeight="1">
      <c r="B550" s="138"/>
      <c r="C550" s="138"/>
    </row>
    <row r="551" spans="2:3" ht="12.75" customHeight="1">
      <c r="B551" s="138"/>
      <c r="C551" s="138"/>
    </row>
    <row r="552" spans="2:3" ht="12.75" customHeight="1">
      <c r="B552" s="138"/>
      <c r="C552" s="138"/>
    </row>
    <row r="553" spans="2:3" ht="12.75" customHeight="1">
      <c r="B553" s="138"/>
      <c r="C553" s="138"/>
    </row>
    <row r="554" spans="2:3" ht="12.75" customHeight="1">
      <c r="B554" s="138"/>
      <c r="C554" s="138"/>
    </row>
    <row r="555" spans="2:3" ht="12.75" customHeight="1">
      <c r="B555" s="138"/>
      <c r="C555" s="138"/>
    </row>
    <row r="556" spans="2:3" ht="12.75" customHeight="1">
      <c r="B556" s="138"/>
      <c r="C556" s="138"/>
    </row>
    <row r="557" spans="2:3" ht="12.75" customHeight="1">
      <c r="B557" s="138"/>
      <c r="C557" s="138"/>
    </row>
    <row r="558" spans="2:3" ht="12.75" customHeight="1">
      <c r="B558" s="138"/>
      <c r="C558" s="138"/>
    </row>
    <row r="559" spans="2:3" ht="12.75" customHeight="1">
      <c r="B559" s="138"/>
      <c r="C559" s="138"/>
    </row>
    <row r="560" spans="2:3" ht="12.75" customHeight="1">
      <c r="B560" s="138"/>
      <c r="C560" s="138"/>
    </row>
    <row r="561" spans="2:3" ht="12.75" customHeight="1">
      <c r="B561" s="138"/>
      <c r="C561" s="138"/>
    </row>
    <row r="562" spans="2:3" ht="12.75" customHeight="1">
      <c r="B562" s="138"/>
      <c r="C562" s="138"/>
    </row>
    <row r="563" spans="2:3" ht="12.75" customHeight="1">
      <c r="B563" s="138"/>
      <c r="C563" s="138"/>
    </row>
    <row r="564" spans="2:3" ht="12.75" customHeight="1">
      <c r="B564" s="138"/>
      <c r="C564" s="138"/>
    </row>
    <row r="565" spans="2:3" ht="12.75" customHeight="1">
      <c r="B565" s="138"/>
      <c r="C565" s="138"/>
    </row>
    <row r="566" spans="2:3" ht="12.75" customHeight="1">
      <c r="B566" s="138"/>
      <c r="C566" s="138"/>
    </row>
    <row r="567" spans="2:3" ht="12.75" customHeight="1">
      <c r="B567" s="138"/>
      <c r="C567" s="138"/>
    </row>
    <row r="568" spans="2:3" ht="12.75" customHeight="1">
      <c r="B568" s="138"/>
      <c r="C568" s="138"/>
    </row>
    <row r="569" spans="2:3" ht="12.75" customHeight="1">
      <c r="B569" s="138"/>
      <c r="C569" s="138"/>
    </row>
    <row r="570" spans="2:3" ht="12.75" customHeight="1">
      <c r="B570" s="138"/>
      <c r="C570" s="138"/>
    </row>
    <row r="571" spans="2:3" ht="12.75" customHeight="1">
      <c r="B571" s="138"/>
      <c r="C571" s="138"/>
    </row>
    <row r="572" spans="2:3" ht="12.75" customHeight="1">
      <c r="B572" s="138"/>
      <c r="C572" s="138"/>
    </row>
    <row r="573" spans="2:3" ht="12.75" customHeight="1">
      <c r="B573" s="138"/>
      <c r="C573" s="138"/>
    </row>
    <row r="574" spans="2:3" ht="12.75" customHeight="1">
      <c r="B574" s="138"/>
      <c r="C574" s="138"/>
    </row>
    <row r="575" spans="2:3" ht="12.75" customHeight="1">
      <c r="B575" s="138"/>
      <c r="C575" s="138"/>
    </row>
    <row r="576" spans="2:3" ht="12.75" customHeight="1">
      <c r="B576" s="138"/>
      <c r="C576" s="138"/>
    </row>
    <row r="577" spans="2:3" ht="12.75" customHeight="1">
      <c r="B577" s="138"/>
      <c r="C577" s="138"/>
    </row>
    <row r="578" spans="2:3" ht="12.75" customHeight="1">
      <c r="B578" s="138"/>
      <c r="C578" s="138"/>
    </row>
    <row r="579" spans="2:3" ht="12.75" customHeight="1">
      <c r="B579" s="138"/>
      <c r="C579" s="138"/>
    </row>
    <row r="580" spans="2:3" ht="12.75" customHeight="1">
      <c r="B580" s="138"/>
      <c r="C580" s="138"/>
    </row>
    <row r="581" spans="2:3" ht="12.75" customHeight="1">
      <c r="B581" s="138"/>
      <c r="C581" s="138"/>
    </row>
    <row r="582" spans="2:3" ht="12.75" customHeight="1">
      <c r="B582" s="138"/>
      <c r="C582" s="138"/>
    </row>
    <row r="583" spans="2:3" ht="12.75" customHeight="1">
      <c r="B583" s="138"/>
      <c r="C583" s="138"/>
    </row>
    <row r="584" spans="2:3" ht="12.75" customHeight="1">
      <c r="B584" s="138"/>
      <c r="C584" s="138"/>
    </row>
    <row r="585" spans="2:3" ht="12.75" customHeight="1">
      <c r="B585" s="138"/>
      <c r="C585" s="138"/>
    </row>
    <row r="586" spans="2:3" ht="12.75" customHeight="1">
      <c r="B586" s="138"/>
      <c r="C586" s="138"/>
    </row>
    <row r="587" spans="2:3" ht="12.75" customHeight="1">
      <c r="B587" s="138"/>
      <c r="C587" s="138"/>
    </row>
    <row r="588" spans="2:3" ht="12.75" customHeight="1">
      <c r="B588" s="138"/>
      <c r="C588" s="138"/>
    </row>
    <row r="589" spans="2:3" ht="12.75" customHeight="1">
      <c r="B589" s="138"/>
      <c r="C589" s="138"/>
    </row>
    <row r="590" spans="2:3" ht="12.75" customHeight="1">
      <c r="B590" s="138"/>
      <c r="C590" s="138"/>
    </row>
    <row r="591" spans="2:3" ht="12.75" customHeight="1">
      <c r="B591" s="138"/>
      <c r="C591" s="138"/>
    </row>
    <row r="592" spans="2:3" ht="12.75" customHeight="1">
      <c r="B592" s="138"/>
      <c r="C592" s="138"/>
    </row>
    <row r="593" spans="2:3" ht="12.75" customHeight="1">
      <c r="B593" s="138"/>
      <c r="C593" s="138"/>
    </row>
    <row r="594" spans="2:3" ht="12.75" customHeight="1">
      <c r="B594" s="138"/>
      <c r="C594" s="138"/>
    </row>
    <row r="595" spans="2:3" ht="12.75" customHeight="1">
      <c r="B595" s="138"/>
      <c r="C595" s="138"/>
    </row>
    <row r="596" spans="2:3" ht="12.75" customHeight="1">
      <c r="B596" s="138"/>
      <c r="C596" s="138"/>
    </row>
    <row r="597" spans="2:3" ht="12.75" customHeight="1">
      <c r="B597" s="138"/>
      <c r="C597" s="138"/>
    </row>
    <row r="598" spans="2:3" ht="12.75" customHeight="1">
      <c r="B598" s="138"/>
      <c r="C598" s="138"/>
    </row>
    <row r="599" spans="2:3" ht="12.75" customHeight="1">
      <c r="B599" s="138"/>
      <c r="C599" s="138"/>
    </row>
    <row r="600" spans="2:3" ht="12.75" customHeight="1">
      <c r="B600" s="138"/>
      <c r="C600" s="138"/>
    </row>
    <row r="601" spans="2:3" ht="12.75" customHeight="1">
      <c r="B601" s="138"/>
      <c r="C601" s="138"/>
    </row>
    <row r="602" spans="2:3" ht="12.75" customHeight="1">
      <c r="B602" s="138"/>
      <c r="C602" s="138"/>
    </row>
    <row r="603" spans="2:3" ht="12.75" customHeight="1">
      <c r="B603" s="138"/>
      <c r="C603" s="138"/>
    </row>
    <row r="604" spans="2:3" ht="12.75" customHeight="1">
      <c r="B604" s="138"/>
      <c r="C604" s="138"/>
    </row>
    <row r="605" spans="2:3" ht="12.75" customHeight="1">
      <c r="B605" s="138"/>
      <c r="C605" s="138"/>
    </row>
    <row r="606" spans="2:3" ht="12.75" customHeight="1">
      <c r="B606" s="138"/>
      <c r="C606" s="138"/>
    </row>
    <row r="607" spans="2:3" ht="12.75" customHeight="1">
      <c r="B607" s="138"/>
      <c r="C607" s="138"/>
    </row>
    <row r="608" spans="2:3" ht="12.75" customHeight="1">
      <c r="B608" s="138"/>
      <c r="C608" s="138"/>
    </row>
    <row r="609" spans="2:3" ht="12.75" customHeight="1">
      <c r="B609" s="138"/>
      <c r="C609" s="138"/>
    </row>
    <row r="610" spans="2:3" ht="12.75" customHeight="1">
      <c r="B610" s="138"/>
      <c r="C610" s="138"/>
    </row>
    <row r="611" spans="2:3" ht="12.75" customHeight="1">
      <c r="B611" s="138"/>
      <c r="C611" s="138"/>
    </row>
    <row r="612" spans="2:3" ht="12.75" customHeight="1">
      <c r="B612" s="138"/>
      <c r="C612" s="138"/>
    </row>
    <row r="613" spans="2:3" ht="12.75" customHeight="1">
      <c r="B613" s="138"/>
      <c r="C613" s="138"/>
    </row>
    <row r="614" spans="2:3" ht="12.75" customHeight="1">
      <c r="B614" s="138"/>
      <c r="C614" s="138"/>
    </row>
    <row r="615" spans="2:3" ht="12.75" customHeight="1">
      <c r="B615" s="138"/>
      <c r="C615" s="138"/>
    </row>
    <row r="616" spans="2:3" ht="12.75" customHeight="1">
      <c r="B616" s="138"/>
      <c r="C616" s="138"/>
    </row>
    <row r="617" spans="2:3" ht="12.75" customHeight="1">
      <c r="B617" s="138"/>
      <c r="C617" s="138"/>
    </row>
    <row r="618" spans="2:3" ht="12.75" customHeight="1">
      <c r="B618" s="138"/>
      <c r="C618" s="138"/>
    </row>
    <row r="619" spans="2:3" ht="12.75" customHeight="1">
      <c r="B619" s="138"/>
      <c r="C619" s="138"/>
    </row>
    <row r="620" spans="2:3" ht="12.75" customHeight="1">
      <c r="B620" s="138"/>
      <c r="C620" s="138"/>
    </row>
    <row r="621" spans="2:3" ht="12.75" customHeight="1">
      <c r="B621" s="138"/>
      <c r="C621" s="138"/>
    </row>
    <row r="622" spans="2:3" ht="12.75" customHeight="1">
      <c r="B622" s="138"/>
      <c r="C622" s="138"/>
    </row>
    <row r="623" spans="2:3" ht="12.75" customHeight="1">
      <c r="B623" s="138"/>
      <c r="C623" s="138"/>
    </row>
    <row r="624" spans="2:3" ht="12.75" customHeight="1">
      <c r="B624" s="138"/>
      <c r="C624" s="138"/>
    </row>
    <row r="625" spans="2:3" ht="12.75" customHeight="1">
      <c r="B625" s="138"/>
      <c r="C625" s="138"/>
    </row>
    <row r="626" spans="2:3" ht="12.75" customHeight="1">
      <c r="B626" s="138"/>
      <c r="C626" s="138"/>
    </row>
    <row r="627" spans="2:3" ht="12.75" customHeight="1">
      <c r="B627" s="138"/>
      <c r="C627" s="138"/>
    </row>
    <row r="628" spans="2:3" ht="12.75" customHeight="1">
      <c r="B628" s="138"/>
      <c r="C628" s="138"/>
    </row>
    <row r="629" spans="2:3" ht="12.75" customHeight="1">
      <c r="B629" s="138"/>
      <c r="C629" s="138"/>
    </row>
    <row r="630" spans="2:3" ht="12.75" customHeight="1">
      <c r="B630" s="138"/>
      <c r="C630" s="138"/>
    </row>
    <row r="631" spans="2:3" ht="12.75" customHeight="1">
      <c r="B631" s="138"/>
      <c r="C631" s="138"/>
    </row>
    <row r="632" spans="2:3" ht="12.75" customHeight="1">
      <c r="B632" s="138"/>
      <c r="C632" s="138"/>
    </row>
    <row r="633" spans="2:3" ht="12.75" customHeight="1">
      <c r="B633" s="138"/>
      <c r="C633" s="138"/>
    </row>
    <row r="634" spans="2:3" ht="12.75" customHeight="1">
      <c r="B634" s="138"/>
      <c r="C634" s="138"/>
    </row>
    <row r="635" spans="2:3" ht="12.75" customHeight="1">
      <c r="B635" s="138"/>
      <c r="C635" s="138"/>
    </row>
    <row r="636" spans="2:3" ht="12.75" customHeight="1">
      <c r="B636" s="138"/>
      <c r="C636" s="138"/>
    </row>
    <row r="637" spans="2:3" ht="12.75" customHeight="1">
      <c r="B637" s="138"/>
      <c r="C637" s="138"/>
    </row>
    <row r="638" spans="2:3" ht="12.75" customHeight="1">
      <c r="B638" s="138"/>
      <c r="C638" s="138"/>
    </row>
    <row r="639" spans="2:3" ht="12.75" customHeight="1">
      <c r="B639" s="138"/>
      <c r="C639" s="138"/>
    </row>
    <row r="640" spans="2:3" ht="12.75" customHeight="1">
      <c r="B640" s="138"/>
      <c r="C640" s="138"/>
    </row>
    <row r="641" spans="2:3" ht="12.75" customHeight="1">
      <c r="B641" s="138"/>
      <c r="C641" s="138"/>
    </row>
    <row r="642" spans="2:3" ht="12.75" customHeight="1">
      <c r="B642" s="138"/>
      <c r="C642" s="138"/>
    </row>
    <row r="643" spans="2:3" ht="12.75" customHeight="1">
      <c r="B643" s="138"/>
      <c r="C643" s="138"/>
    </row>
    <row r="644" spans="2:3" ht="12.75" customHeight="1">
      <c r="B644" s="138"/>
      <c r="C644" s="138"/>
    </row>
    <row r="645" spans="2:3" ht="12.75" customHeight="1">
      <c r="B645" s="138"/>
      <c r="C645" s="138"/>
    </row>
    <row r="646" spans="2:3" ht="12.75" customHeight="1">
      <c r="B646" s="138"/>
      <c r="C646" s="138"/>
    </row>
    <row r="647" spans="2:3" ht="12.75" customHeight="1">
      <c r="B647" s="138"/>
      <c r="C647" s="138"/>
    </row>
    <row r="648" spans="2:3" ht="12.75" customHeight="1">
      <c r="B648" s="138"/>
      <c r="C648" s="138"/>
    </row>
    <row r="649" spans="2:3" ht="12.75" customHeight="1">
      <c r="B649" s="138"/>
      <c r="C649" s="138"/>
    </row>
    <row r="650" spans="2:3" ht="12.75" customHeight="1">
      <c r="B650" s="138"/>
      <c r="C650" s="138"/>
    </row>
    <row r="651" spans="2:3" ht="12.75" customHeight="1">
      <c r="B651" s="138"/>
      <c r="C651" s="138"/>
    </row>
    <row r="652" spans="2:3" ht="12.75" customHeight="1">
      <c r="B652" s="138"/>
      <c r="C652" s="138"/>
    </row>
    <row r="653" spans="2:3" ht="12.75" customHeight="1">
      <c r="B653" s="138"/>
      <c r="C653" s="138"/>
    </row>
    <row r="654" spans="2:3" ht="12.75" customHeight="1">
      <c r="B654" s="138"/>
      <c r="C654" s="138"/>
    </row>
    <row r="655" spans="2:3" ht="12.75" customHeight="1">
      <c r="B655" s="138"/>
      <c r="C655" s="138"/>
    </row>
    <row r="656" spans="2:3" ht="12.75" customHeight="1">
      <c r="B656" s="138"/>
      <c r="C656" s="138"/>
    </row>
    <row r="657" spans="2:3" ht="12.75" customHeight="1">
      <c r="B657" s="138"/>
      <c r="C657" s="138"/>
    </row>
    <row r="658" spans="2:3" ht="12.75" customHeight="1">
      <c r="B658" s="138"/>
      <c r="C658" s="138"/>
    </row>
    <row r="659" spans="2:3" ht="12.75" customHeight="1">
      <c r="B659" s="138"/>
      <c r="C659" s="138"/>
    </row>
    <row r="660" spans="2:3" ht="12.75" customHeight="1">
      <c r="B660" s="138"/>
      <c r="C660" s="138"/>
    </row>
    <row r="661" spans="2:3" ht="12.75" customHeight="1">
      <c r="B661" s="138"/>
      <c r="C661" s="138"/>
    </row>
    <row r="662" spans="2:3" ht="12.75" customHeight="1">
      <c r="B662" s="138"/>
      <c r="C662" s="138"/>
    </row>
    <row r="663" spans="2:3" ht="12.75" customHeight="1">
      <c r="B663" s="138"/>
      <c r="C663" s="138"/>
    </row>
    <row r="664" spans="2:3" ht="12.75" customHeight="1">
      <c r="B664" s="138"/>
      <c r="C664" s="138"/>
    </row>
    <row r="665" spans="2:3" ht="12.75" customHeight="1">
      <c r="B665" s="138"/>
      <c r="C665" s="138"/>
    </row>
    <row r="666" spans="2:3" ht="12.75" customHeight="1">
      <c r="B666" s="138"/>
      <c r="C666" s="138"/>
    </row>
    <row r="667" spans="2:3" ht="12.75" customHeight="1">
      <c r="B667" s="138"/>
      <c r="C667" s="138"/>
    </row>
    <row r="668" spans="2:3" ht="12.75" customHeight="1">
      <c r="B668" s="138"/>
      <c r="C668" s="138"/>
    </row>
    <row r="669" spans="2:3" ht="12.75" customHeight="1">
      <c r="B669" s="138"/>
      <c r="C669" s="138"/>
    </row>
    <row r="670" spans="2:3" ht="12.75" customHeight="1">
      <c r="B670" s="138"/>
      <c r="C670" s="138"/>
    </row>
    <row r="671" spans="2:3" ht="12.75" customHeight="1">
      <c r="B671" s="138"/>
      <c r="C671" s="138"/>
    </row>
    <row r="672" spans="2:3" ht="12.75" customHeight="1">
      <c r="B672" s="138"/>
      <c r="C672" s="138"/>
    </row>
    <row r="673" spans="2:3" ht="12.75" customHeight="1">
      <c r="B673" s="138"/>
      <c r="C673" s="138"/>
    </row>
    <row r="674" spans="2:3" ht="12.75" customHeight="1">
      <c r="B674" s="138"/>
      <c r="C674" s="138"/>
    </row>
    <row r="675" spans="2:3" ht="12.75" customHeight="1">
      <c r="B675" s="138"/>
      <c r="C675" s="138"/>
    </row>
    <row r="676" spans="2:3" ht="12.75" customHeight="1">
      <c r="B676" s="138"/>
      <c r="C676" s="138"/>
    </row>
    <row r="677" spans="2:3" ht="12.75" customHeight="1">
      <c r="B677" s="138"/>
      <c r="C677" s="138"/>
    </row>
    <row r="678" spans="2:3" ht="12.75" customHeight="1">
      <c r="B678" s="138"/>
      <c r="C678" s="138"/>
    </row>
    <row r="679" spans="2:3" ht="12.75" customHeight="1">
      <c r="B679" s="138"/>
      <c r="C679" s="138"/>
    </row>
    <row r="680" spans="2:3" ht="12.75" customHeight="1">
      <c r="B680" s="138"/>
      <c r="C680" s="138"/>
    </row>
    <row r="681" spans="2:3" ht="12.75" customHeight="1">
      <c r="B681" s="138"/>
      <c r="C681" s="138"/>
    </row>
    <row r="682" spans="2:3" ht="12.75" customHeight="1">
      <c r="B682" s="138"/>
      <c r="C682" s="138"/>
    </row>
    <row r="683" spans="2:3" ht="12.75" customHeight="1">
      <c r="B683" s="138"/>
      <c r="C683" s="138"/>
    </row>
    <row r="684" spans="2:3" ht="12.75" customHeight="1">
      <c r="B684" s="138"/>
      <c r="C684" s="138"/>
    </row>
    <row r="685" spans="2:3" ht="12.75" customHeight="1">
      <c r="B685" s="138"/>
      <c r="C685" s="138"/>
    </row>
    <row r="686" spans="2:3" ht="12.75" customHeight="1">
      <c r="B686" s="138"/>
      <c r="C686" s="138"/>
    </row>
    <row r="687" spans="2:3" ht="12.75" customHeight="1">
      <c r="B687" s="138"/>
      <c r="C687" s="138"/>
    </row>
    <row r="688" spans="2:3" ht="12.75" customHeight="1">
      <c r="B688" s="138"/>
      <c r="C688" s="138"/>
    </row>
    <row r="689" spans="2:3" ht="12.75" customHeight="1">
      <c r="B689" s="138"/>
      <c r="C689" s="138"/>
    </row>
    <row r="690" spans="2:3" ht="12.75" customHeight="1">
      <c r="B690" s="138"/>
      <c r="C690" s="138"/>
    </row>
    <row r="691" spans="2:3" ht="12.75" customHeight="1">
      <c r="B691" s="138"/>
      <c r="C691" s="138"/>
    </row>
    <row r="692" spans="2:3" ht="12.75" customHeight="1">
      <c r="B692" s="138"/>
      <c r="C692" s="138"/>
    </row>
    <row r="693" spans="2:3" ht="12.75" customHeight="1">
      <c r="B693" s="138"/>
      <c r="C693" s="138"/>
    </row>
    <row r="694" spans="2:3" ht="12.75" customHeight="1">
      <c r="B694" s="138"/>
      <c r="C694" s="138"/>
    </row>
    <row r="695" spans="2:3" ht="12.75" customHeight="1">
      <c r="B695" s="138"/>
      <c r="C695" s="138"/>
    </row>
    <row r="696" spans="2:3" ht="12.75" customHeight="1">
      <c r="B696" s="138"/>
      <c r="C696" s="138"/>
    </row>
    <row r="697" spans="2:3" ht="12.75" customHeight="1">
      <c r="B697" s="138"/>
      <c r="C697" s="138"/>
    </row>
    <row r="698" spans="2:3" ht="12.75" customHeight="1">
      <c r="B698" s="138"/>
      <c r="C698" s="138"/>
    </row>
    <row r="699" spans="2:3" ht="12.75" customHeight="1">
      <c r="B699" s="138"/>
      <c r="C699" s="138"/>
    </row>
    <row r="700" spans="2:3" ht="12.75" customHeight="1">
      <c r="B700" s="138"/>
      <c r="C700" s="138"/>
    </row>
    <row r="701" spans="2:3" ht="12.75" customHeight="1">
      <c r="B701" s="138"/>
      <c r="C701" s="138"/>
    </row>
    <row r="702" spans="2:3" ht="12.75" customHeight="1">
      <c r="B702" s="138"/>
      <c r="C702" s="138"/>
    </row>
    <row r="703" spans="2:3" ht="12.75" customHeight="1">
      <c r="B703" s="138"/>
      <c r="C703" s="138"/>
    </row>
    <row r="704" spans="2:3" ht="12.75" customHeight="1">
      <c r="B704" s="138"/>
      <c r="C704" s="138"/>
    </row>
    <row r="705" spans="2:3" ht="12.75" customHeight="1">
      <c r="B705" s="138"/>
      <c r="C705" s="138"/>
    </row>
    <row r="706" spans="2:3" ht="12.75" customHeight="1">
      <c r="B706" s="138"/>
      <c r="C706" s="138"/>
    </row>
    <row r="707" spans="2:3" ht="12.75" customHeight="1">
      <c r="B707" s="138"/>
      <c r="C707" s="138"/>
    </row>
    <row r="708" spans="2:3" ht="12.75" customHeight="1">
      <c r="B708" s="138"/>
      <c r="C708" s="138"/>
    </row>
    <row r="709" spans="2:3" ht="12.75" customHeight="1">
      <c r="B709" s="138"/>
      <c r="C709" s="138"/>
    </row>
    <row r="710" spans="2:3" ht="12.75" customHeight="1">
      <c r="B710" s="138"/>
      <c r="C710" s="138"/>
    </row>
    <row r="711" spans="2:3" ht="12.75" customHeight="1">
      <c r="B711" s="138"/>
      <c r="C711" s="138"/>
    </row>
    <row r="712" spans="2:3" ht="12.75" customHeight="1">
      <c r="B712" s="138"/>
      <c r="C712" s="138"/>
    </row>
    <row r="713" spans="2:3" ht="12.75" customHeight="1">
      <c r="B713" s="138"/>
      <c r="C713" s="138"/>
    </row>
    <row r="714" spans="2:3" ht="12.75" customHeight="1">
      <c r="B714" s="138"/>
      <c r="C714" s="138"/>
    </row>
    <row r="715" spans="2:3" ht="12.75" customHeight="1">
      <c r="B715" s="138"/>
      <c r="C715" s="138"/>
    </row>
    <row r="716" spans="2:3" ht="12.75" customHeight="1">
      <c r="B716" s="138"/>
      <c r="C716" s="138"/>
    </row>
    <row r="717" spans="2:3" ht="12.75" customHeight="1">
      <c r="B717" s="138"/>
      <c r="C717" s="138"/>
    </row>
    <row r="718" spans="2:3" ht="12.75" customHeight="1">
      <c r="B718" s="138"/>
      <c r="C718" s="138"/>
    </row>
    <row r="719" spans="2:3" ht="12.75" customHeight="1">
      <c r="B719" s="138"/>
      <c r="C719" s="138"/>
    </row>
    <row r="720" spans="2:3" ht="12.75" customHeight="1">
      <c r="B720" s="138"/>
      <c r="C720" s="138"/>
    </row>
    <row r="721" spans="2:3" ht="12.75" customHeight="1">
      <c r="B721" s="138"/>
      <c r="C721" s="138"/>
    </row>
    <row r="722" spans="2:3" ht="12.75" customHeight="1">
      <c r="B722" s="138"/>
      <c r="C722" s="138"/>
    </row>
    <row r="723" spans="2:3" ht="12.75" customHeight="1">
      <c r="B723" s="138"/>
      <c r="C723" s="138"/>
    </row>
    <row r="724" spans="2:3" ht="12.75" customHeight="1">
      <c r="B724" s="138"/>
      <c r="C724" s="138"/>
    </row>
    <row r="725" spans="2:3" ht="12.75" customHeight="1">
      <c r="B725" s="138"/>
      <c r="C725" s="138"/>
    </row>
    <row r="726" spans="2:3" ht="12.75" customHeight="1">
      <c r="B726" s="138"/>
      <c r="C726" s="138"/>
    </row>
    <row r="727" spans="2:3" ht="12.75" customHeight="1">
      <c r="B727" s="138"/>
      <c r="C727" s="138"/>
    </row>
    <row r="728" spans="2:3" ht="12.75" customHeight="1">
      <c r="B728" s="138"/>
      <c r="C728" s="138"/>
    </row>
    <row r="729" spans="2:3" ht="12.75" customHeight="1">
      <c r="B729" s="138"/>
      <c r="C729" s="138"/>
    </row>
    <row r="730" spans="2:3" ht="12.75" customHeight="1">
      <c r="B730" s="138"/>
      <c r="C730" s="138"/>
    </row>
    <row r="731" spans="2:3" ht="12.75" customHeight="1">
      <c r="B731" s="138"/>
      <c r="C731" s="138"/>
    </row>
    <row r="732" spans="2:3" ht="12.75" customHeight="1">
      <c r="B732" s="138"/>
      <c r="C732" s="138"/>
    </row>
    <row r="733" spans="2:3" ht="12.75" customHeight="1">
      <c r="B733" s="138"/>
      <c r="C733" s="138"/>
    </row>
    <row r="734" spans="2:3" ht="12.75" customHeight="1">
      <c r="B734" s="138"/>
      <c r="C734" s="138"/>
    </row>
    <row r="735" spans="2:3" ht="12.75" customHeight="1">
      <c r="B735" s="138"/>
      <c r="C735" s="138"/>
    </row>
    <row r="736" spans="2:3" ht="12.75" customHeight="1">
      <c r="B736" s="138"/>
      <c r="C736" s="138"/>
    </row>
    <row r="737" spans="2:3" ht="12.75" customHeight="1">
      <c r="B737" s="138"/>
      <c r="C737" s="138"/>
    </row>
    <row r="738" spans="2:3" ht="12.75" customHeight="1">
      <c r="B738" s="138"/>
      <c r="C738" s="138"/>
    </row>
    <row r="739" spans="2:3" ht="12.75" customHeight="1">
      <c r="B739" s="138"/>
      <c r="C739" s="138"/>
    </row>
    <row r="740" spans="2:3" ht="12.75" customHeight="1">
      <c r="B740" s="138"/>
      <c r="C740" s="138"/>
    </row>
    <row r="741" spans="2:3" ht="12.75" customHeight="1">
      <c r="B741" s="138"/>
      <c r="C741" s="138"/>
    </row>
    <row r="742" spans="2:3" ht="12.75" customHeight="1">
      <c r="B742" s="138"/>
      <c r="C742" s="138"/>
    </row>
    <row r="743" spans="2:3" ht="12.75" customHeight="1">
      <c r="B743" s="138"/>
      <c r="C743" s="138"/>
    </row>
    <row r="744" spans="2:3" ht="12.75" customHeight="1">
      <c r="B744" s="138"/>
      <c r="C744" s="138"/>
    </row>
    <row r="745" spans="2:3" ht="12.75" customHeight="1">
      <c r="B745" s="138"/>
      <c r="C745" s="138"/>
    </row>
    <row r="746" spans="2:3" ht="12.75" customHeight="1">
      <c r="B746" s="138"/>
      <c r="C746" s="138"/>
    </row>
    <row r="747" spans="2:3" ht="12.75" customHeight="1">
      <c r="B747" s="138"/>
      <c r="C747" s="138"/>
    </row>
    <row r="748" spans="2:3" ht="12.75" customHeight="1">
      <c r="B748" s="138"/>
      <c r="C748" s="138"/>
    </row>
    <row r="749" spans="2:3" ht="12.75" customHeight="1">
      <c r="B749" s="138"/>
      <c r="C749" s="138"/>
    </row>
    <row r="750" spans="2:3" ht="12.75" customHeight="1">
      <c r="B750" s="138"/>
      <c r="C750" s="138"/>
    </row>
    <row r="751" spans="2:3" ht="12.75" customHeight="1">
      <c r="B751" s="138"/>
      <c r="C751" s="138"/>
    </row>
    <row r="752" spans="2:3" ht="12.75" customHeight="1">
      <c r="B752" s="138"/>
      <c r="C752" s="138"/>
    </row>
    <row r="753" spans="2:3" ht="12.75" customHeight="1">
      <c r="B753" s="138"/>
      <c r="C753" s="138"/>
    </row>
    <row r="754" spans="2:3" ht="12.75" customHeight="1">
      <c r="B754" s="138"/>
      <c r="C754" s="138"/>
    </row>
    <row r="755" spans="2:3" ht="12.75" customHeight="1">
      <c r="B755" s="138"/>
      <c r="C755" s="138"/>
    </row>
    <row r="756" spans="2:3" ht="12.75" customHeight="1">
      <c r="B756" s="138"/>
      <c r="C756" s="138"/>
    </row>
    <row r="757" spans="2:3" ht="12.75" customHeight="1">
      <c r="B757" s="138"/>
      <c r="C757" s="138"/>
    </row>
    <row r="758" spans="2:3" ht="12.75" customHeight="1">
      <c r="B758" s="138"/>
      <c r="C758" s="138"/>
    </row>
    <row r="759" spans="2:3" ht="12.75" customHeight="1">
      <c r="B759" s="138"/>
      <c r="C759" s="138"/>
    </row>
    <row r="760" spans="2:3" ht="12.75" customHeight="1">
      <c r="B760" s="138"/>
      <c r="C760" s="138"/>
    </row>
    <row r="761" spans="2:3" ht="12.75" customHeight="1">
      <c r="B761" s="138"/>
      <c r="C761" s="138"/>
    </row>
    <row r="762" spans="2:3" ht="12.75" customHeight="1">
      <c r="B762" s="138"/>
      <c r="C762" s="138"/>
    </row>
    <row r="763" spans="2:3" ht="12.75" customHeight="1">
      <c r="B763" s="138"/>
      <c r="C763" s="138"/>
    </row>
    <row r="764" spans="2:3" ht="12.75" customHeight="1">
      <c r="B764" s="138"/>
      <c r="C764" s="138"/>
    </row>
    <row r="765" spans="2:3" ht="12.75" customHeight="1">
      <c r="B765" s="138"/>
      <c r="C765" s="138"/>
    </row>
    <row r="766" spans="2:3" ht="12.75" customHeight="1">
      <c r="B766" s="138"/>
      <c r="C766" s="138"/>
    </row>
    <row r="767" spans="2:3" ht="12.75" customHeight="1">
      <c r="B767" s="138"/>
      <c r="C767" s="138"/>
    </row>
    <row r="768" spans="2:3" ht="12.75" customHeight="1">
      <c r="B768" s="138"/>
      <c r="C768" s="138"/>
    </row>
    <row r="769" spans="2:3" ht="12.75" customHeight="1">
      <c r="B769" s="138"/>
      <c r="C769" s="138"/>
    </row>
    <row r="770" spans="2:3" ht="12.75" customHeight="1">
      <c r="B770" s="138"/>
      <c r="C770" s="138"/>
    </row>
    <row r="771" spans="2:3" ht="12.75" customHeight="1">
      <c r="B771" s="138"/>
      <c r="C771" s="138"/>
    </row>
    <row r="772" spans="2:3" ht="12.75" customHeight="1">
      <c r="B772" s="138"/>
      <c r="C772" s="138"/>
    </row>
    <row r="773" spans="2:3" ht="12.75" customHeight="1">
      <c r="B773" s="138"/>
      <c r="C773" s="138"/>
    </row>
    <row r="774" spans="2:3" ht="12.75" customHeight="1">
      <c r="B774" s="138"/>
      <c r="C774" s="138"/>
    </row>
    <row r="775" spans="2:3" ht="12.75" customHeight="1">
      <c r="B775" s="138"/>
      <c r="C775" s="138"/>
    </row>
    <row r="776" spans="2:3" ht="12.75" customHeight="1">
      <c r="B776" s="138"/>
      <c r="C776" s="138"/>
    </row>
    <row r="777" spans="2:3" ht="12.75" customHeight="1">
      <c r="B777" s="138"/>
      <c r="C777" s="138"/>
    </row>
    <row r="778" spans="2:3" ht="12.75" customHeight="1">
      <c r="B778" s="138"/>
      <c r="C778" s="138"/>
    </row>
    <row r="779" spans="2:3" ht="12.75" customHeight="1">
      <c r="B779" s="138"/>
      <c r="C779" s="138"/>
    </row>
    <row r="780" spans="2:3" ht="12.75" customHeight="1">
      <c r="B780" s="138"/>
      <c r="C780" s="138"/>
    </row>
    <row r="781" spans="2:3" ht="12.75" customHeight="1">
      <c r="B781" s="138"/>
      <c r="C781" s="138"/>
    </row>
    <row r="782" spans="2:3" ht="12.75" customHeight="1">
      <c r="B782" s="138"/>
      <c r="C782" s="138"/>
    </row>
    <row r="783" spans="2:3" ht="12.75" customHeight="1">
      <c r="B783" s="138"/>
      <c r="C783" s="138"/>
    </row>
    <row r="784" spans="2:3" ht="12.75" customHeight="1">
      <c r="B784" s="138"/>
      <c r="C784" s="138"/>
    </row>
    <row r="785" spans="2:3" ht="12.75" customHeight="1">
      <c r="B785" s="138"/>
      <c r="C785" s="138"/>
    </row>
    <row r="786" spans="2:3" ht="12.75" customHeight="1">
      <c r="B786" s="138"/>
      <c r="C786" s="138"/>
    </row>
    <row r="787" spans="2:3" ht="12.75" customHeight="1">
      <c r="B787" s="138"/>
      <c r="C787" s="138"/>
    </row>
    <row r="788" spans="2:3" ht="12.75" customHeight="1">
      <c r="B788" s="138"/>
      <c r="C788" s="138"/>
    </row>
    <row r="789" spans="2:3" ht="12.75" customHeight="1">
      <c r="B789" s="138"/>
      <c r="C789" s="138"/>
    </row>
    <row r="790" spans="2:3" ht="12.75" customHeight="1">
      <c r="B790" s="138"/>
      <c r="C790" s="138"/>
    </row>
    <row r="791" spans="2:3" ht="12.75" customHeight="1">
      <c r="B791" s="138"/>
      <c r="C791" s="138"/>
    </row>
    <row r="792" spans="2:3" ht="12.75" customHeight="1">
      <c r="B792" s="138"/>
      <c r="C792" s="138"/>
    </row>
    <row r="793" spans="2:3" ht="12.75" customHeight="1">
      <c r="B793" s="138"/>
      <c r="C793" s="138"/>
    </row>
    <row r="794" spans="2:3" ht="12.75" customHeight="1">
      <c r="B794" s="138"/>
      <c r="C794" s="138"/>
    </row>
    <row r="795" spans="2:3" ht="12.75" customHeight="1">
      <c r="B795" s="138"/>
      <c r="C795" s="138"/>
    </row>
    <row r="796" spans="2:3" ht="12.75" customHeight="1">
      <c r="B796" s="138"/>
      <c r="C796" s="138"/>
    </row>
    <row r="797" spans="2:3" ht="12.75" customHeight="1">
      <c r="B797" s="138"/>
      <c r="C797" s="138"/>
    </row>
    <row r="798" spans="2:3" ht="12.75" customHeight="1">
      <c r="B798" s="138"/>
      <c r="C798" s="138"/>
    </row>
    <row r="799" spans="2:3" ht="12.75" customHeight="1">
      <c r="B799" s="138"/>
      <c r="C799" s="138"/>
    </row>
    <row r="800" spans="2:3" ht="12.75" customHeight="1">
      <c r="B800" s="138"/>
      <c r="C800" s="138"/>
    </row>
    <row r="801" spans="2:3" ht="12.75" customHeight="1">
      <c r="B801" s="138"/>
      <c r="C801" s="138"/>
    </row>
    <row r="802" spans="2:3" ht="12.75" customHeight="1">
      <c r="B802" s="138"/>
      <c r="C802" s="138"/>
    </row>
    <row r="803" spans="2:3" ht="12.75" customHeight="1">
      <c r="B803" s="138"/>
      <c r="C803" s="138"/>
    </row>
    <row r="804" spans="2:3" ht="12.75" customHeight="1">
      <c r="B804" s="138"/>
      <c r="C804" s="138"/>
    </row>
    <row r="805" spans="2:3" ht="12.75" customHeight="1">
      <c r="B805" s="138"/>
      <c r="C805" s="138"/>
    </row>
    <row r="806" spans="2:3" ht="12.75" customHeight="1">
      <c r="B806" s="138"/>
      <c r="C806" s="138"/>
    </row>
    <row r="807" spans="2:3" ht="12.75" customHeight="1">
      <c r="B807" s="138"/>
      <c r="C807" s="138"/>
    </row>
    <row r="808" spans="2:3" ht="12.75" customHeight="1">
      <c r="B808" s="138"/>
      <c r="C808" s="138"/>
    </row>
    <row r="809" spans="2:3" ht="12.75" customHeight="1">
      <c r="B809" s="138"/>
      <c r="C809" s="138"/>
    </row>
    <row r="810" spans="2:3" ht="12.75" customHeight="1">
      <c r="B810" s="138"/>
      <c r="C810" s="138"/>
    </row>
    <row r="811" spans="2:3" ht="12.75" customHeight="1">
      <c r="B811" s="138"/>
      <c r="C811" s="138"/>
    </row>
    <row r="812" spans="2:3" ht="12.75" customHeight="1">
      <c r="B812" s="138"/>
      <c r="C812" s="138"/>
    </row>
    <row r="813" spans="2:3" ht="12.75" customHeight="1">
      <c r="B813" s="138"/>
      <c r="C813" s="138"/>
    </row>
    <row r="814" spans="2:3" ht="12.75" customHeight="1">
      <c r="B814" s="138"/>
      <c r="C814" s="138"/>
    </row>
    <row r="815" spans="2:3" ht="12.75" customHeight="1">
      <c r="B815" s="138"/>
      <c r="C815" s="138"/>
    </row>
    <row r="816" spans="2:3" ht="12.75" customHeight="1">
      <c r="B816" s="138"/>
      <c r="C816" s="138"/>
    </row>
    <row r="817" spans="2:3" ht="12.75" customHeight="1">
      <c r="B817" s="138"/>
      <c r="C817" s="138"/>
    </row>
    <row r="818" spans="2:3" ht="12.75" customHeight="1">
      <c r="B818" s="138"/>
      <c r="C818" s="138"/>
    </row>
    <row r="819" spans="2:3" ht="12.75" customHeight="1">
      <c r="B819" s="138"/>
      <c r="C819" s="138"/>
    </row>
    <row r="820" spans="2:3" ht="12.75" customHeight="1">
      <c r="B820" s="138"/>
      <c r="C820" s="138"/>
    </row>
    <row r="821" spans="2:3" ht="12.75" customHeight="1">
      <c r="B821" s="138"/>
      <c r="C821" s="138"/>
    </row>
    <row r="822" spans="2:3" ht="12.75" customHeight="1">
      <c r="B822" s="138"/>
      <c r="C822" s="138"/>
    </row>
    <row r="823" spans="2:3" ht="12.75" customHeight="1">
      <c r="B823" s="138"/>
      <c r="C823" s="138"/>
    </row>
    <row r="824" spans="2:3" ht="12.75" customHeight="1">
      <c r="B824" s="138"/>
      <c r="C824" s="138"/>
    </row>
    <row r="825" spans="2:3" ht="12.75" customHeight="1">
      <c r="B825" s="138"/>
      <c r="C825" s="138"/>
    </row>
    <row r="826" spans="2:3" ht="12.75" customHeight="1">
      <c r="B826" s="138"/>
      <c r="C826" s="138"/>
    </row>
    <row r="827" spans="2:3" ht="12.75" customHeight="1">
      <c r="B827" s="138"/>
      <c r="C827" s="138"/>
    </row>
    <row r="828" spans="2:3" ht="12.75" customHeight="1">
      <c r="B828" s="138"/>
      <c r="C828" s="138"/>
    </row>
    <row r="829" spans="2:3" ht="12.75" customHeight="1">
      <c r="B829" s="138"/>
      <c r="C829" s="138"/>
    </row>
    <row r="830" spans="2:3" ht="12.75" customHeight="1">
      <c r="B830" s="138"/>
      <c r="C830" s="138"/>
    </row>
    <row r="831" spans="2:3" ht="12.75" customHeight="1">
      <c r="B831" s="138"/>
      <c r="C831" s="138"/>
    </row>
    <row r="832" spans="2:3" ht="12.75" customHeight="1">
      <c r="B832" s="138"/>
      <c r="C832" s="138"/>
    </row>
    <row r="833" spans="2:3" ht="12.75" customHeight="1">
      <c r="B833" s="138"/>
      <c r="C833" s="138"/>
    </row>
    <row r="834" spans="2:3" ht="12.75" customHeight="1">
      <c r="B834" s="138"/>
      <c r="C834" s="138"/>
    </row>
    <row r="835" spans="2:3" ht="12.75" customHeight="1">
      <c r="B835" s="138"/>
      <c r="C835" s="138"/>
    </row>
    <row r="836" spans="2:3" ht="12.75" customHeight="1">
      <c r="B836" s="138"/>
      <c r="C836" s="138"/>
    </row>
    <row r="837" spans="2:3" ht="12.75" customHeight="1">
      <c r="B837" s="138"/>
      <c r="C837" s="138"/>
    </row>
    <row r="838" spans="2:3" ht="12.75" customHeight="1">
      <c r="B838" s="138"/>
      <c r="C838" s="138"/>
    </row>
    <row r="839" spans="2:3" ht="12.75" customHeight="1">
      <c r="B839" s="138"/>
      <c r="C839" s="138"/>
    </row>
    <row r="840" spans="2:3" ht="12.75" customHeight="1">
      <c r="B840" s="138"/>
      <c r="C840" s="138"/>
    </row>
    <row r="841" spans="2:3" ht="12.75" customHeight="1">
      <c r="B841" s="138"/>
      <c r="C841" s="138"/>
    </row>
    <row r="842" spans="2:3" ht="12.75" customHeight="1">
      <c r="B842" s="138"/>
      <c r="C842" s="138"/>
    </row>
    <row r="843" spans="2:3" ht="12.75" customHeight="1">
      <c r="B843" s="138"/>
      <c r="C843" s="138"/>
    </row>
    <row r="844" spans="2:3" ht="12.75" customHeight="1">
      <c r="B844" s="138"/>
      <c r="C844" s="138"/>
    </row>
    <row r="845" spans="2:3" ht="12.75" customHeight="1">
      <c r="B845" s="138"/>
      <c r="C845" s="138"/>
    </row>
    <row r="846" spans="2:3" ht="12.75" customHeight="1">
      <c r="B846" s="138"/>
      <c r="C846" s="138"/>
    </row>
    <row r="847" spans="2:3" ht="12.75" customHeight="1">
      <c r="B847" s="138"/>
      <c r="C847" s="138"/>
    </row>
    <row r="848" spans="2:3" ht="12.75" customHeight="1">
      <c r="B848" s="138"/>
      <c r="C848" s="138"/>
    </row>
    <row r="849" spans="2:3" ht="12.75" customHeight="1">
      <c r="B849" s="138"/>
      <c r="C849" s="138"/>
    </row>
    <row r="850" spans="2:3" ht="12.75" customHeight="1">
      <c r="B850" s="138"/>
      <c r="C850" s="138"/>
    </row>
    <row r="851" spans="2:3" ht="12.75" customHeight="1">
      <c r="B851" s="138"/>
      <c r="C851" s="138"/>
    </row>
    <row r="852" spans="2:3" ht="12.75" customHeight="1">
      <c r="B852" s="138"/>
      <c r="C852" s="138"/>
    </row>
    <row r="853" spans="2:3" ht="12.75" customHeight="1">
      <c r="B853" s="138"/>
      <c r="C853" s="138"/>
    </row>
    <row r="854" spans="2:3" ht="12.75" customHeight="1">
      <c r="B854" s="138"/>
      <c r="C854" s="138"/>
    </row>
    <row r="855" spans="2:3" ht="12.75" customHeight="1">
      <c r="B855" s="138"/>
      <c r="C855" s="138"/>
    </row>
    <row r="856" spans="2:3" ht="12.75" customHeight="1">
      <c r="B856" s="138"/>
      <c r="C856" s="138"/>
    </row>
    <row r="857" spans="2:3" ht="12.75" customHeight="1">
      <c r="B857" s="138"/>
      <c r="C857" s="138"/>
    </row>
    <row r="858" spans="2:3" ht="12.75" customHeight="1">
      <c r="B858" s="138"/>
      <c r="C858" s="138"/>
    </row>
    <row r="859" spans="2:3" ht="12.75" customHeight="1">
      <c r="B859" s="138"/>
      <c r="C859" s="138"/>
    </row>
    <row r="860" spans="2:3" ht="12.75" customHeight="1">
      <c r="B860" s="138"/>
      <c r="C860" s="138"/>
    </row>
    <row r="861" spans="2:3" ht="12.75" customHeight="1">
      <c r="B861" s="138"/>
      <c r="C861" s="138"/>
    </row>
    <row r="862" spans="2:3" ht="12.75" customHeight="1">
      <c r="B862" s="138"/>
      <c r="C862" s="138"/>
    </row>
    <row r="863" spans="2:3" ht="12.75" customHeight="1">
      <c r="B863" s="138"/>
      <c r="C863" s="138"/>
    </row>
    <row r="864" spans="2:3" ht="12.75" customHeight="1">
      <c r="B864" s="138"/>
      <c r="C864" s="138"/>
    </row>
    <row r="865" spans="2:3" ht="12.75" customHeight="1">
      <c r="B865" s="138"/>
      <c r="C865" s="138"/>
    </row>
    <row r="866" spans="2:3" ht="12.75" customHeight="1">
      <c r="B866" s="138"/>
      <c r="C866" s="138"/>
    </row>
    <row r="867" spans="2:3" ht="12.75" customHeight="1">
      <c r="B867" s="138"/>
      <c r="C867" s="138"/>
    </row>
    <row r="868" spans="2:3" ht="12.75" customHeight="1">
      <c r="B868" s="138"/>
      <c r="C868" s="138"/>
    </row>
    <row r="869" spans="2:3" ht="12.75" customHeight="1">
      <c r="B869" s="138"/>
      <c r="C869" s="138"/>
    </row>
    <row r="870" spans="2:3" ht="12.75" customHeight="1">
      <c r="B870" s="138"/>
      <c r="C870" s="138"/>
    </row>
    <row r="871" spans="2:3" ht="12.75" customHeight="1">
      <c r="B871" s="138"/>
      <c r="C871" s="138"/>
    </row>
    <row r="872" spans="2:3" ht="12.75" customHeight="1">
      <c r="B872" s="138"/>
      <c r="C872" s="138"/>
    </row>
    <row r="873" spans="2:3" ht="12.75" customHeight="1">
      <c r="B873" s="138"/>
      <c r="C873" s="138"/>
    </row>
    <row r="874" spans="2:3" ht="12.75" customHeight="1">
      <c r="B874" s="138"/>
      <c r="C874" s="138"/>
    </row>
    <row r="875" spans="2:3" ht="12.75" customHeight="1">
      <c r="B875" s="138"/>
      <c r="C875" s="138"/>
    </row>
    <row r="876" spans="2:3" ht="12.75" customHeight="1">
      <c r="B876" s="138"/>
      <c r="C876" s="138"/>
    </row>
    <row r="877" spans="2:3" ht="12.75" customHeight="1">
      <c r="B877" s="138"/>
      <c r="C877" s="138"/>
    </row>
    <row r="878" spans="2:3" ht="12.75" customHeight="1">
      <c r="B878" s="138"/>
      <c r="C878" s="138"/>
    </row>
    <row r="879" spans="2:3" ht="12.75" customHeight="1">
      <c r="B879" s="138"/>
      <c r="C879" s="138"/>
    </row>
    <row r="880" spans="2:3" ht="12.75" customHeight="1">
      <c r="B880" s="138"/>
      <c r="C880" s="138"/>
    </row>
    <row r="881" spans="2:3" ht="12.75" customHeight="1">
      <c r="B881" s="138"/>
      <c r="C881" s="138"/>
    </row>
    <row r="882" spans="2:3" ht="12.75" customHeight="1">
      <c r="B882" s="138"/>
      <c r="C882" s="138"/>
    </row>
    <row r="883" spans="2:3" ht="12.75" customHeight="1">
      <c r="B883" s="138"/>
      <c r="C883" s="138"/>
    </row>
    <row r="884" spans="2:3" ht="12.75" customHeight="1">
      <c r="B884" s="138"/>
      <c r="C884" s="138"/>
    </row>
    <row r="885" spans="2:3" ht="12.75" customHeight="1">
      <c r="B885" s="138"/>
      <c r="C885" s="138"/>
    </row>
    <row r="886" spans="2:3" ht="12.75" customHeight="1">
      <c r="B886" s="138"/>
      <c r="C886" s="138"/>
    </row>
    <row r="887" spans="2:3" ht="12.75" customHeight="1">
      <c r="B887" s="138"/>
      <c r="C887" s="138"/>
    </row>
    <row r="888" spans="2:3" ht="12.75" customHeight="1">
      <c r="B888" s="138"/>
      <c r="C888" s="138"/>
    </row>
    <row r="889" spans="2:3" ht="12.75" customHeight="1">
      <c r="B889" s="138"/>
      <c r="C889" s="138"/>
    </row>
    <row r="890" spans="2:3" ht="12.75" customHeight="1">
      <c r="B890" s="138"/>
      <c r="C890" s="138"/>
    </row>
    <row r="891" spans="2:3" ht="12.75" customHeight="1">
      <c r="B891" s="138"/>
      <c r="C891" s="138"/>
    </row>
    <row r="892" spans="2:3" ht="12.75" customHeight="1">
      <c r="B892" s="138"/>
      <c r="C892" s="138"/>
    </row>
    <row r="893" spans="2:3" ht="12.75" customHeight="1">
      <c r="B893" s="138"/>
      <c r="C893" s="138"/>
    </row>
    <row r="894" spans="2:3" ht="12.75" customHeight="1">
      <c r="B894" s="138"/>
      <c r="C894" s="138"/>
    </row>
    <row r="895" spans="2:3" ht="12.75" customHeight="1">
      <c r="B895" s="138"/>
      <c r="C895" s="138"/>
    </row>
    <row r="896" spans="2:3" ht="12.75" customHeight="1">
      <c r="B896" s="138"/>
      <c r="C896" s="138"/>
    </row>
    <row r="897" spans="2:3" ht="12.75" customHeight="1">
      <c r="B897" s="138"/>
      <c r="C897" s="138"/>
    </row>
    <row r="898" spans="2:3" ht="12.75" customHeight="1">
      <c r="B898" s="138"/>
      <c r="C898" s="138"/>
    </row>
    <row r="899" spans="2:3" ht="12.75" customHeight="1">
      <c r="B899" s="138"/>
      <c r="C899" s="138"/>
    </row>
    <row r="900" spans="2:3" ht="12.75" customHeight="1">
      <c r="B900" s="138"/>
      <c r="C900" s="138"/>
    </row>
    <row r="901" spans="2:3" ht="12.75" customHeight="1">
      <c r="B901" s="138"/>
      <c r="C901" s="138"/>
    </row>
    <row r="902" spans="2:3" ht="12.75" customHeight="1">
      <c r="B902" s="138"/>
      <c r="C902" s="138"/>
    </row>
    <row r="903" spans="2:3" ht="12.75" customHeight="1">
      <c r="B903" s="138"/>
      <c r="C903" s="138"/>
    </row>
    <row r="904" spans="2:3" ht="12.75" customHeight="1">
      <c r="B904" s="138"/>
      <c r="C904" s="138"/>
    </row>
    <row r="905" spans="2:3" ht="12.75" customHeight="1">
      <c r="B905" s="138"/>
      <c r="C905" s="138"/>
    </row>
    <row r="906" spans="2:3" ht="12.75" customHeight="1">
      <c r="B906" s="138"/>
      <c r="C906" s="138"/>
    </row>
    <row r="907" spans="2:3" ht="12.75" customHeight="1">
      <c r="B907" s="138"/>
      <c r="C907" s="138"/>
    </row>
    <row r="908" spans="2:3" ht="12.75" customHeight="1">
      <c r="B908" s="138"/>
      <c r="C908" s="138"/>
    </row>
    <row r="909" spans="2:3" ht="12.75" customHeight="1">
      <c r="B909" s="138"/>
      <c r="C909" s="138"/>
    </row>
    <row r="910" spans="2:3" ht="12.75" customHeight="1">
      <c r="B910" s="138"/>
      <c r="C910" s="138"/>
    </row>
    <row r="911" spans="2:3" ht="12.75" customHeight="1">
      <c r="B911" s="138"/>
      <c r="C911" s="138"/>
    </row>
    <row r="912" spans="2:3" ht="12.75" customHeight="1">
      <c r="B912" s="138"/>
      <c r="C912" s="138"/>
    </row>
    <row r="913" spans="2:3" ht="12.75" customHeight="1">
      <c r="B913" s="138"/>
      <c r="C913" s="138"/>
    </row>
    <row r="914" spans="2:3" ht="12.75" customHeight="1">
      <c r="B914" s="138"/>
      <c r="C914" s="138"/>
    </row>
    <row r="915" spans="2:3" ht="12.75" customHeight="1">
      <c r="B915" s="138"/>
      <c r="C915" s="138"/>
    </row>
    <row r="916" spans="2:3" ht="12.75" customHeight="1">
      <c r="B916" s="138"/>
      <c r="C916" s="138"/>
    </row>
    <row r="917" spans="2:3" ht="12.75" customHeight="1">
      <c r="B917" s="138"/>
      <c r="C917" s="138"/>
    </row>
    <row r="918" spans="2:3" ht="12.75" customHeight="1">
      <c r="B918" s="138"/>
      <c r="C918" s="138"/>
    </row>
    <row r="919" spans="2:3" ht="12.75" customHeight="1">
      <c r="B919" s="138"/>
      <c r="C919" s="138"/>
    </row>
    <row r="920" spans="2:3" ht="12.75" customHeight="1">
      <c r="B920" s="138"/>
      <c r="C920" s="138"/>
    </row>
    <row r="921" spans="2:3" ht="12.75" customHeight="1">
      <c r="B921" s="138"/>
      <c r="C921" s="138"/>
    </row>
    <row r="922" spans="2:3" ht="12.75" customHeight="1">
      <c r="B922" s="138"/>
      <c r="C922" s="138"/>
    </row>
    <row r="923" spans="2:3" ht="12.75" customHeight="1">
      <c r="B923" s="138"/>
      <c r="C923" s="138"/>
    </row>
    <row r="924" spans="2:3" ht="12.75" customHeight="1">
      <c r="B924" s="138"/>
      <c r="C924" s="138"/>
    </row>
    <row r="925" spans="2:3" ht="12.75" customHeight="1">
      <c r="B925" s="138"/>
      <c r="C925" s="138"/>
    </row>
    <row r="926" spans="2:3" ht="12.75" customHeight="1">
      <c r="B926" s="138"/>
      <c r="C926" s="138"/>
    </row>
    <row r="927" spans="2:3" ht="12.75" customHeight="1">
      <c r="B927" s="138"/>
      <c r="C927" s="138"/>
    </row>
    <row r="928" spans="2:3" ht="12.75" customHeight="1">
      <c r="B928" s="138"/>
      <c r="C928" s="138"/>
    </row>
    <row r="929" spans="2:3" ht="12.75" customHeight="1">
      <c r="B929" s="138"/>
      <c r="C929" s="138"/>
    </row>
    <row r="930" spans="2:3" ht="12.75" customHeight="1">
      <c r="B930" s="138"/>
      <c r="C930" s="138"/>
    </row>
    <row r="931" spans="2:3" ht="12.75" customHeight="1">
      <c r="B931" s="138"/>
      <c r="C931" s="138"/>
    </row>
    <row r="932" spans="2:3" ht="12.75" customHeight="1">
      <c r="B932" s="138"/>
      <c r="C932" s="138"/>
    </row>
    <row r="933" spans="2:3" ht="12.75" customHeight="1">
      <c r="B933" s="138"/>
      <c r="C933" s="138"/>
    </row>
    <row r="934" spans="2:3" ht="12.75" customHeight="1">
      <c r="B934" s="138"/>
      <c r="C934" s="138"/>
    </row>
    <row r="935" spans="2:3" ht="12.75" customHeight="1">
      <c r="B935" s="138"/>
      <c r="C935" s="138"/>
    </row>
    <row r="936" spans="2:3" ht="12.75" customHeight="1">
      <c r="B936" s="138"/>
      <c r="C936" s="138"/>
    </row>
    <row r="937" spans="2:3" ht="12.75" customHeight="1">
      <c r="B937" s="138"/>
      <c r="C937" s="138"/>
    </row>
    <row r="938" spans="2:3" ht="12.75" customHeight="1">
      <c r="B938" s="138"/>
      <c r="C938" s="138"/>
    </row>
    <row r="939" spans="2:3" ht="12.75" customHeight="1">
      <c r="B939" s="138"/>
      <c r="C939" s="138"/>
    </row>
    <row r="940" spans="2:3" ht="12.75" customHeight="1">
      <c r="B940" s="138"/>
      <c r="C940" s="138"/>
    </row>
    <row r="941" spans="2:3" ht="12.75" customHeight="1">
      <c r="B941" s="138"/>
      <c r="C941" s="138"/>
    </row>
    <row r="942" spans="2:3" ht="12.75" customHeight="1">
      <c r="B942" s="138"/>
      <c r="C942" s="138"/>
    </row>
    <row r="943" spans="2:3" ht="12.75" customHeight="1">
      <c r="B943" s="138"/>
      <c r="C943" s="138"/>
    </row>
    <row r="944" spans="2:3" ht="12.75" customHeight="1">
      <c r="B944" s="138"/>
      <c r="C944" s="138"/>
    </row>
    <row r="945" spans="2:3" ht="12.75" customHeight="1">
      <c r="B945" s="138"/>
      <c r="C945" s="138"/>
    </row>
    <row r="946" spans="2:3" ht="12.75" customHeight="1">
      <c r="B946" s="138"/>
      <c r="C946" s="138"/>
    </row>
    <row r="947" spans="2:3" ht="12.75" customHeight="1">
      <c r="B947" s="138"/>
      <c r="C947" s="138"/>
    </row>
    <row r="948" spans="2:3" ht="12.75" customHeight="1">
      <c r="B948" s="138"/>
      <c r="C948" s="138"/>
    </row>
    <row r="949" spans="2:3" ht="12.75" customHeight="1">
      <c r="B949" s="138"/>
      <c r="C949" s="138"/>
    </row>
    <row r="950" spans="2:3" ht="12.75" customHeight="1">
      <c r="B950" s="138"/>
      <c r="C950" s="138"/>
    </row>
    <row r="951" spans="2:3" ht="12.75" customHeight="1">
      <c r="B951" s="138"/>
      <c r="C951" s="138"/>
    </row>
    <row r="952" spans="2:3" ht="12.75" customHeight="1">
      <c r="B952" s="138"/>
      <c r="C952" s="138"/>
    </row>
    <row r="953" spans="2:3" ht="12.75" customHeight="1">
      <c r="B953" s="138"/>
      <c r="C953" s="138"/>
    </row>
    <row r="954" spans="2:3" ht="12.75" customHeight="1">
      <c r="B954" s="138"/>
      <c r="C954" s="138"/>
    </row>
    <row r="955" spans="2:3" ht="12.75" customHeight="1">
      <c r="B955" s="138"/>
      <c r="C955" s="138"/>
    </row>
    <row r="956" spans="2:3" ht="12.75" customHeight="1">
      <c r="B956" s="138"/>
      <c r="C956" s="138"/>
    </row>
    <row r="957" spans="2:3" ht="12.75" customHeight="1">
      <c r="B957" s="138"/>
      <c r="C957" s="138"/>
    </row>
    <row r="958" spans="2:3" ht="12.75" customHeight="1">
      <c r="B958" s="138"/>
      <c r="C958" s="138"/>
    </row>
    <row r="959" spans="2:3" ht="12.75" customHeight="1">
      <c r="B959" s="138"/>
      <c r="C959" s="138"/>
    </row>
    <row r="960" spans="2:3" ht="12.75" customHeight="1">
      <c r="B960" s="138"/>
      <c r="C960" s="138"/>
    </row>
    <row r="961" spans="2:3" ht="12.75" customHeight="1">
      <c r="B961" s="138"/>
      <c r="C961" s="138"/>
    </row>
    <row r="962" spans="2:3" ht="12.75" customHeight="1">
      <c r="B962" s="138"/>
      <c r="C962" s="138"/>
    </row>
    <row r="963" spans="2:3" ht="12.75" customHeight="1">
      <c r="B963" s="138"/>
      <c r="C963" s="138"/>
    </row>
    <row r="964" spans="2:3" ht="12.75" customHeight="1">
      <c r="B964" s="138"/>
      <c r="C964" s="138"/>
    </row>
    <row r="965" spans="2:3" ht="12.75" customHeight="1">
      <c r="B965" s="138"/>
      <c r="C965" s="138"/>
    </row>
    <row r="966" spans="2:3" ht="12.75" customHeight="1">
      <c r="B966" s="138"/>
      <c r="C966" s="138"/>
    </row>
    <row r="967" spans="2:3" ht="12.75" customHeight="1">
      <c r="B967" s="138"/>
      <c r="C967" s="138"/>
    </row>
    <row r="968" spans="2:3" ht="12.75" customHeight="1">
      <c r="B968" s="138"/>
      <c r="C968" s="138"/>
    </row>
    <row r="969" spans="2:3" ht="12.75" customHeight="1">
      <c r="B969" s="138"/>
      <c r="C969" s="138"/>
    </row>
    <row r="970" spans="2:3" ht="12.75" customHeight="1">
      <c r="B970" s="138"/>
      <c r="C970" s="138"/>
    </row>
    <row r="971" spans="2:3" ht="12.75" customHeight="1">
      <c r="B971" s="138"/>
      <c r="C971" s="138"/>
    </row>
    <row r="972" spans="2:3" ht="12.75" customHeight="1">
      <c r="B972" s="138"/>
      <c r="C972" s="138"/>
    </row>
    <row r="973" spans="2:3" ht="12.75" customHeight="1">
      <c r="B973" s="138"/>
      <c r="C973" s="138"/>
    </row>
    <row r="974" spans="2:3" ht="12.75" customHeight="1">
      <c r="B974" s="138"/>
      <c r="C974" s="138"/>
    </row>
    <row r="975" spans="2:3" ht="12.75" customHeight="1">
      <c r="B975" s="138"/>
      <c r="C975" s="138"/>
    </row>
    <row r="976" spans="2:3" ht="12.75" customHeight="1">
      <c r="B976" s="138"/>
      <c r="C976" s="138"/>
    </row>
    <row r="977" spans="2:3" ht="12.75" customHeight="1">
      <c r="B977" s="138"/>
      <c r="C977" s="138"/>
    </row>
    <row r="978" spans="2:3" ht="12.75" customHeight="1">
      <c r="B978" s="138"/>
      <c r="C978" s="138"/>
    </row>
    <row r="979" spans="2:3" ht="12.75" customHeight="1">
      <c r="B979" s="138"/>
      <c r="C979" s="138"/>
    </row>
    <row r="980" spans="2:3" ht="12.75" customHeight="1">
      <c r="B980" s="138"/>
      <c r="C980" s="138"/>
    </row>
    <row r="981" spans="2:3" ht="12.75" customHeight="1">
      <c r="B981" s="138"/>
      <c r="C981" s="138"/>
    </row>
    <row r="982" spans="2:3" ht="12.75" customHeight="1">
      <c r="B982" s="138"/>
      <c r="C982" s="138"/>
    </row>
    <row r="983" spans="2:3" ht="12.75" customHeight="1">
      <c r="B983" s="138"/>
      <c r="C983" s="138"/>
    </row>
    <row r="984" spans="2:3" ht="12.75" customHeight="1">
      <c r="B984" s="138"/>
      <c r="C984" s="138"/>
    </row>
    <row r="985" spans="2:3" ht="12.75" customHeight="1">
      <c r="B985" s="138"/>
      <c r="C985" s="138"/>
    </row>
    <row r="986" spans="2:3" ht="12.75" customHeight="1">
      <c r="B986" s="138"/>
      <c r="C986" s="138"/>
    </row>
    <row r="987" spans="2:3" ht="12.75" customHeight="1">
      <c r="B987" s="138"/>
      <c r="C987" s="138"/>
    </row>
    <row r="988" spans="2:3" ht="12.75" customHeight="1">
      <c r="B988" s="138"/>
      <c r="C988" s="138"/>
    </row>
    <row r="989" spans="2:3" ht="12.75" customHeight="1">
      <c r="B989" s="138"/>
      <c r="C989" s="138"/>
    </row>
    <row r="990" spans="2:3" ht="12.75" customHeight="1">
      <c r="B990" s="138"/>
      <c r="C990" s="138"/>
    </row>
    <row r="991" spans="2:3" ht="12.75" customHeight="1">
      <c r="B991" s="138"/>
      <c r="C991" s="138"/>
    </row>
    <row r="992" spans="2:3" ht="12.75" customHeight="1">
      <c r="B992" s="138"/>
      <c r="C992" s="138"/>
    </row>
    <row r="993" spans="2:3" ht="12.75" customHeight="1">
      <c r="B993" s="138"/>
      <c r="C993" s="138"/>
    </row>
    <row r="994" spans="2:3" ht="12.75" customHeight="1">
      <c r="B994" s="138"/>
      <c r="C994" s="138"/>
    </row>
    <row r="995" spans="2:3" ht="12.75" customHeight="1">
      <c r="B995" s="138"/>
      <c r="C995" s="138"/>
    </row>
    <row r="996" spans="2:3" ht="12.75" customHeight="1">
      <c r="B996" s="138"/>
      <c r="C996" s="138"/>
    </row>
    <row r="997" spans="2:3" ht="12.75" customHeight="1">
      <c r="B997" s="138"/>
      <c r="C997" s="138"/>
    </row>
    <row r="998" spans="2:3" ht="12.75" customHeight="1">
      <c r="B998" s="138"/>
      <c r="C998" s="138"/>
    </row>
    <row r="999" spans="2:3" ht="12.75" customHeight="1">
      <c r="B999" s="138"/>
      <c r="C999" s="138"/>
    </row>
    <row r="1000" spans="2:3" ht="12.75" customHeight="1">
      <c r="B1000" s="138"/>
      <c r="C1000" s="138"/>
    </row>
  </sheetData>
  <mergeCells count="12">
    <mergeCell ref="C11:G11"/>
    <mergeCell ref="C13:G13"/>
    <mergeCell ref="A1:G1"/>
    <mergeCell ref="C2:G2"/>
    <mergeCell ref="C3:G3"/>
    <mergeCell ref="C4:G4"/>
    <mergeCell ref="C10:G10"/>
    <mergeCell ref="C16:G16"/>
    <mergeCell ref="C19:G19"/>
    <mergeCell ref="C22:G22"/>
    <mergeCell ref="C32:G32"/>
    <mergeCell ref="C37:G37"/>
  </mergeCells>
  <printOptions/>
  <pageMargins left="0.25" right="0.25" top="0.75" bottom="0.75" header="0.3" footer="0.3"/>
  <pageSetup horizontalDpi="600" verticalDpi="600" orientation="landscape" paperSize="9" r:id="rId3"/>
  <headerFooter>
    <oddFooter>&amp;LZpracováno programem BUILDpower S,  © RTS, a.s.&amp;RStránka &amp;P z</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66"/>
    <pageSetUpPr fitToPage="1"/>
  </sheetPr>
  <dimension ref="A1:Z1000"/>
  <sheetViews>
    <sheetView showGridLines="0" tabSelected="1" workbookViewId="0" topLeftCell="B1">
      <selection activeCell="S17" sqref="S17"/>
    </sheetView>
  </sheetViews>
  <sheetFormatPr defaultColWidth="14.421875" defaultRowHeight="15" customHeight="1"/>
  <cols>
    <col min="1" max="1" width="8.421875" style="0" hidden="1" customWidth="1"/>
    <col min="2" max="2" width="13.421875" style="0" customWidth="1"/>
    <col min="3" max="3" width="7.421875" style="0" customWidth="1"/>
    <col min="4" max="4" width="13.00390625" style="0" customWidth="1"/>
    <col min="5" max="5" width="9.8515625" style="0" customWidth="1"/>
    <col min="6" max="6" width="11.8515625" style="0" customWidth="1"/>
    <col min="7" max="7" width="13.00390625" style="0" customWidth="1"/>
    <col min="8" max="8" width="7.140625" style="0" customWidth="1"/>
    <col min="9" max="9" width="13.00390625" style="0" customWidth="1"/>
    <col min="10" max="10" width="5.57421875" style="0" customWidth="1"/>
    <col min="11" max="11" width="4.140625" style="0" customWidth="1"/>
    <col min="12" max="15" width="10.8515625" style="0" customWidth="1"/>
    <col min="16" max="26" width="9.00390625" style="0" customWidth="1"/>
  </cols>
  <sheetData>
    <row r="1" spans="1:10" ht="33.75" customHeight="1">
      <c r="A1" s="2" t="s">
        <v>2</v>
      </c>
      <c r="B1" s="207" t="s">
        <v>3</v>
      </c>
      <c r="C1" s="208"/>
      <c r="D1" s="208"/>
      <c r="E1" s="208"/>
      <c r="F1" s="208"/>
      <c r="G1" s="208"/>
      <c r="H1" s="208"/>
      <c r="I1" s="208"/>
      <c r="J1" s="209"/>
    </row>
    <row r="2" spans="1:15" ht="36" customHeight="1">
      <c r="A2" s="3"/>
      <c r="B2" s="4" t="s">
        <v>4</v>
      </c>
      <c r="C2" s="5"/>
      <c r="D2" s="6" t="s">
        <v>5</v>
      </c>
      <c r="E2" s="210" t="s">
        <v>6</v>
      </c>
      <c r="F2" s="211"/>
      <c r="G2" s="211"/>
      <c r="H2" s="211"/>
      <c r="I2" s="211"/>
      <c r="J2" s="212"/>
      <c r="O2" s="7"/>
    </row>
    <row r="3" spans="1:10" ht="27" customHeight="1" hidden="1">
      <c r="A3" s="3"/>
      <c r="B3" s="8"/>
      <c r="C3" s="5"/>
      <c r="D3" s="9"/>
      <c r="E3" s="213"/>
      <c r="F3" s="195"/>
      <c r="G3" s="195"/>
      <c r="H3" s="195"/>
      <c r="I3" s="195"/>
      <c r="J3" s="214"/>
    </row>
    <row r="4" spans="1:10" ht="23.25" customHeight="1">
      <c r="A4" s="3"/>
      <c r="B4" s="10"/>
      <c r="C4" s="11"/>
      <c r="D4" s="12"/>
      <c r="E4" s="215"/>
      <c r="F4" s="216"/>
      <c r="G4" s="216"/>
      <c r="H4" s="216"/>
      <c r="I4" s="216"/>
      <c r="J4" s="217"/>
    </row>
    <row r="5" spans="1:10" ht="24" customHeight="1">
      <c r="A5" s="3"/>
      <c r="B5" s="13" t="s">
        <v>7</v>
      </c>
      <c r="C5" s="14"/>
      <c r="D5" s="218" t="s">
        <v>8</v>
      </c>
      <c r="E5" s="200"/>
      <c r="F5" s="200"/>
      <c r="G5" s="200"/>
      <c r="H5" s="15" t="s">
        <v>9</v>
      </c>
      <c r="I5" s="16" t="s">
        <v>10</v>
      </c>
      <c r="J5" s="17"/>
    </row>
    <row r="6" spans="1:10" ht="15.75" customHeight="1">
      <c r="A6" s="3"/>
      <c r="B6" s="18"/>
      <c r="C6" s="19"/>
      <c r="D6" s="219" t="s">
        <v>11</v>
      </c>
      <c r="E6" s="220"/>
      <c r="F6" s="220"/>
      <c r="G6" s="220"/>
      <c r="H6" s="15" t="s">
        <v>12</v>
      </c>
      <c r="I6" s="16" t="s">
        <v>13</v>
      </c>
      <c r="J6" s="17"/>
    </row>
    <row r="7" spans="1:10" ht="15.75" customHeight="1">
      <c r="A7" s="3"/>
      <c r="B7" s="20"/>
      <c r="C7" s="21"/>
      <c r="D7" s="22" t="s">
        <v>14</v>
      </c>
      <c r="E7" s="221" t="s">
        <v>15</v>
      </c>
      <c r="F7" s="198"/>
      <c r="G7" s="198"/>
      <c r="H7" s="23"/>
      <c r="I7" s="24"/>
      <c r="J7" s="25"/>
    </row>
    <row r="8" spans="1:10" ht="24" customHeight="1" hidden="1">
      <c r="A8" s="3"/>
      <c r="B8" s="13" t="s">
        <v>16</v>
      </c>
      <c r="C8" s="14"/>
      <c r="D8" s="26"/>
      <c r="E8" s="14"/>
      <c r="H8" s="15" t="s">
        <v>9</v>
      </c>
      <c r="I8" s="27"/>
      <c r="J8" s="17"/>
    </row>
    <row r="9" spans="1:10" ht="15.75" customHeight="1" hidden="1">
      <c r="A9" s="3"/>
      <c r="B9" s="3"/>
      <c r="C9" s="14"/>
      <c r="D9" s="26"/>
      <c r="E9" s="14"/>
      <c r="H9" s="15" t="s">
        <v>12</v>
      </c>
      <c r="I9" s="27"/>
      <c r="J9" s="17"/>
    </row>
    <row r="10" spans="1:10" ht="15.75" customHeight="1" hidden="1">
      <c r="A10" s="3"/>
      <c r="B10" s="28"/>
      <c r="C10" s="21"/>
      <c r="D10" s="29"/>
      <c r="E10" s="30"/>
      <c r="F10" s="23"/>
      <c r="G10" s="31"/>
      <c r="H10" s="31"/>
      <c r="I10" s="32"/>
      <c r="J10" s="25"/>
    </row>
    <row r="11" spans="1:10" ht="24" customHeight="1">
      <c r="A11" s="3"/>
      <c r="B11" s="13" t="s">
        <v>17</v>
      </c>
      <c r="C11" s="14"/>
      <c r="D11" s="224"/>
      <c r="E11" s="211"/>
      <c r="F11" s="211"/>
      <c r="G11" s="225"/>
      <c r="H11" s="15" t="s">
        <v>9</v>
      </c>
      <c r="I11" s="33"/>
      <c r="J11" s="17"/>
    </row>
    <row r="12" spans="1:10" ht="15.75" customHeight="1">
      <c r="A12" s="3"/>
      <c r="B12" s="18"/>
      <c r="C12" s="19"/>
      <c r="D12" s="226"/>
      <c r="E12" s="195"/>
      <c r="F12" s="195"/>
      <c r="G12" s="196"/>
      <c r="H12" s="15" t="s">
        <v>12</v>
      </c>
      <c r="I12" s="33"/>
      <c r="J12" s="17"/>
    </row>
    <row r="13" spans="1:10" ht="15.75" customHeight="1">
      <c r="A13" s="3"/>
      <c r="B13" s="20"/>
      <c r="C13" s="21"/>
      <c r="D13" s="34"/>
      <c r="E13" s="227"/>
      <c r="F13" s="216"/>
      <c r="G13" s="228"/>
      <c r="H13" s="35"/>
      <c r="I13" s="24"/>
      <c r="J13" s="25"/>
    </row>
    <row r="14" spans="1:10" ht="24" customHeight="1">
      <c r="A14" s="3"/>
      <c r="B14" s="36" t="s">
        <v>18</v>
      </c>
      <c r="C14" s="37"/>
      <c r="D14" s="38" t="s">
        <v>19</v>
      </c>
      <c r="E14" s="39"/>
      <c r="F14" s="40"/>
      <c r="G14" s="40"/>
      <c r="H14" s="41"/>
      <c r="I14" s="40"/>
      <c r="J14" s="42"/>
    </row>
    <row r="15" spans="1:10" ht="32.25" customHeight="1">
      <c r="A15" s="3"/>
      <c r="B15" s="28" t="s">
        <v>20</v>
      </c>
      <c r="C15" s="43"/>
      <c r="D15" s="44"/>
      <c r="E15" s="229"/>
      <c r="F15" s="198"/>
      <c r="G15" s="230"/>
      <c r="H15" s="198"/>
      <c r="I15" s="230" t="s">
        <v>21</v>
      </c>
      <c r="J15" s="231"/>
    </row>
    <row r="16" spans="1:10" ht="23.25" customHeight="1">
      <c r="A16" s="45" t="s">
        <v>22</v>
      </c>
      <c r="B16" s="46" t="s">
        <v>22</v>
      </c>
      <c r="C16" s="47"/>
      <c r="D16" s="48"/>
      <c r="E16" s="222"/>
      <c r="F16" s="205"/>
      <c r="G16" s="222"/>
      <c r="H16" s="205"/>
      <c r="I16" s="222">
        <f>SUMIF(F67:F80,A16,I67:I80)+SUMIF(F67:F80,"PSU",I67:I80)</f>
        <v>0</v>
      </c>
      <c r="J16" s="223"/>
    </row>
    <row r="17" spans="1:10" ht="23.25" customHeight="1">
      <c r="A17" s="45" t="s">
        <v>23</v>
      </c>
      <c r="B17" s="46" t="s">
        <v>23</v>
      </c>
      <c r="C17" s="47"/>
      <c r="D17" s="48"/>
      <c r="E17" s="222"/>
      <c r="F17" s="205"/>
      <c r="G17" s="222"/>
      <c r="H17" s="205"/>
      <c r="I17" s="222">
        <f>SUMIF(F67:F80,A17,I67:I80)</f>
        <v>0</v>
      </c>
      <c r="J17" s="223"/>
    </row>
    <row r="18" spans="1:10" ht="23.25" customHeight="1">
      <c r="A18" s="45" t="s">
        <v>24</v>
      </c>
      <c r="B18" s="46" t="s">
        <v>24</v>
      </c>
      <c r="C18" s="47"/>
      <c r="D18" s="48"/>
      <c r="E18" s="222"/>
      <c r="F18" s="205"/>
      <c r="G18" s="222"/>
      <c r="H18" s="205"/>
      <c r="I18" s="222">
        <f>SUMIF(F67:F80,A18,I67:I80)</f>
        <v>0</v>
      </c>
      <c r="J18" s="223"/>
    </row>
    <row r="19" spans="1:10" ht="23.25" customHeight="1">
      <c r="A19" s="45" t="s">
        <v>25</v>
      </c>
      <c r="B19" s="46" t="s">
        <v>26</v>
      </c>
      <c r="C19" s="47"/>
      <c r="D19" s="48"/>
      <c r="E19" s="222"/>
      <c r="F19" s="205"/>
      <c r="G19" s="222"/>
      <c r="H19" s="205"/>
      <c r="I19" s="222">
        <f>SUMIF(F67:F80,A19,I67:I80)</f>
        <v>0</v>
      </c>
      <c r="J19" s="223"/>
    </row>
    <row r="20" spans="1:10" ht="23.25" customHeight="1">
      <c r="A20" s="45" t="s">
        <v>27</v>
      </c>
      <c r="B20" s="46" t="s">
        <v>28</v>
      </c>
      <c r="C20" s="47"/>
      <c r="D20" s="48"/>
      <c r="E20" s="222"/>
      <c r="F20" s="205"/>
      <c r="G20" s="222"/>
      <c r="H20" s="205"/>
      <c r="I20" s="222">
        <f>SUMIF(F67:F80,A20,I67:I80)</f>
        <v>0</v>
      </c>
      <c r="J20" s="223"/>
    </row>
    <row r="21" spans="1:10" ht="23.25" customHeight="1">
      <c r="A21" s="3"/>
      <c r="B21" s="49" t="s">
        <v>21</v>
      </c>
      <c r="C21" s="50"/>
      <c r="D21" s="51"/>
      <c r="E21" s="232"/>
      <c r="F21" s="205"/>
      <c r="G21" s="232"/>
      <c r="H21" s="205"/>
      <c r="I21" s="232">
        <f>SUM(I16:J20)</f>
        <v>0</v>
      </c>
      <c r="J21" s="223"/>
    </row>
    <row r="22" spans="1:10" ht="33" customHeight="1">
      <c r="A22" s="3"/>
      <c r="B22" s="52" t="s">
        <v>29</v>
      </c>
      <c r="C22" s="47"/>
      <c r="D22" s="48"/>
      <c r="E22" s="53"/>
      <c r="F22" s="54"/>
      <c r="G22" s="55"/>
      <c r="H22" s="55"/>
      <c r="I22" s="55"/>
      <c r="J22" s="56"/>
    </row>
    <row r="23" spans="1:10" ht="23.25" customHeight="1">
      <c r="A23" s="3">
        <f>ZakladDPHSni*Stavba!SazbaDPH1/100</f>
        <v>0</v>
      </c>
      <c r="B23" s="46" t="s">
        <v>30</v>
      </c>
      <c r="C23" s="47"/>
      <c r="D23" s="48"/>
      <c r="E23" s="57">
        <v>15</v>
      </c>
      <c r="F23" s="54" t="s">
        <v>31</v>
      </c>
      <c r="G23" s="237">
        <f>Stavba!ZakladDPHSniVypocet</f>
        <v>0</v>
      </c>
      <c r="H23" s="202"/>
      <c r="I23" s="202"/>
      <c r="J23" s="56" t="str">
        <f aca="true" t="shared" si="0" ref="J23:J28">Mena</f>
        <v>CZK</v>
      </c>
    </row>
    <row r="24" spans="1:10" ht="23.25" customHeight="1">
      <c r="A24" s="3">
        <f>(A23-INT(A23))*100</f>
        <v>0</v>
      </c>
      <c r="B24" s="46" t="s">
        <v>32</v>
      </c>
      <c r="C24" s="47"/>
      <c r="D24" s="48"/>
      <c r="E24" s="57">
        <f>Stavba!SazbaDPH1</f>
        <v>15</v>
      </c>
      <c r="F24" s="54" t="s">
        <v>31</v>
      </c>
      <c r="G24" s="232">
        <f>IF(A24&gt;50,ROUNDUP(A23,0),ROUNDDOWN(A23,0))</f>
        <v>0</v>
      </c>
      <c r="H24" s="202"/>
      <c r="I24" s="202"/>
      <c r="J24" s="56" t="str">
        <f t="shared" si="0"/>
        <v>CZK</v>
      </c>
    </row>
    <row r="25" spans="1:10" ht="23.25" customHeight="1">
      <c r="A25" s="3">
        <f>ZakladDPHZakl*Stavba!SazbaDPH2/100</f>
        <v>0</v>
      </c>
      <c r="B25" s="46" t="s">
        <v>33</v>
      </c>
      <c r="C25" s="47"/>
      <c r="D25" s="48"/>
      <c r="E25" s="57">
        <v>21</v>
      </c>
      <c r="F25" s="54" t="s">
        <v>31</v>
      </c>
      <c r="G25" s="237">
        <f>Stavba!ZakladDPHZaklVypocet</f>
        <v>0</v>
      </c>
      <c r="H25" s="202"/>
      <c r="I25" s="202"/>
      <c r="J25" s="56" t="str">
        <f t="shared" si="0"/>
        <v>CZK</v>
      </c>
    </row>
    <row r="26" spans="1:10" ht="23.25" customHeight="1">
      <c r="A26" s="3">
        <f>(A25-INT(A25))*100</f>
        <v>0</v>
      </c>
      <c r="B26" s="58" t="s">
        <v>34</v>
      </c>
      <c r="C26" s="59"/>
      <c r="D26" s="44"/>
      <c r="E26" s="60">
        <f>Stavba!SazbaDPH2</f>
        <v>21</v>
      </c>
      <c r="F26" s="61" t="s">
        <v>31</v>
      </c>
      <c r="G26" s="238">
        <f>IF(A26&gt;50,ROUNDUP(A25,0),ROUNDDOWN(A25,0))</f>
        <v>0</v>
      </c>
      <c r="H26" s="198"/>
      <c r="I26" s="198"/>
      <c r="J26" s="62" t="str">
        <f t="shared" si="0"/>
        <v>CZK</v>
      </c>
    </row>
    <row r="27" spans="1:10" ht="23.25" customHeight="1">
      <c r="A27" s="63">
        <f>ZakladDPHSni+DPHSni+ZakladDPHZakl+DPHZakl</f>
        <v>0</v>
      </c>
      <c r="B27" s="13" t="s">
        <v>35</v>
      </c>
      <c r="C27" s="64"/>
      <c r="D27" s="65"/>
      <c r="E27" s="64"/>
      <c r="F27" s="66"/>
      <c r="G27" s="239">
        <f>CenaCelkem-(ZakladDPHSni+DPHSni+ZakladDPHZakl+DPHZakl)</f>
        <v>0</v>
      </c>
      <c r="H27" s="200"/>
      <c r="I27" s="200"/>
      <c r="J27" s="67" t="str">
        <f t="shared" si="0"/>
        <v>CZK</v>
      </c>
    </row>
    <row r="28" spans="1:10" ht="27.75" customHeight="1" hidden="1">
      <c r="A28" s="3"/>
      <c r="B28" s="68" t="s">
        <v>36</v>
      </c>
      <c r="C28" s="69"/>
      <c r="D28" s="69"/>
      <c r="E28" s="70"/>
      <c r="F28" s="71"/>
      <c r="G28" s="233">
        <f>Stavba!ZakladDPHSniVypocet+Stavba!ZakladDPHZaklVypocet</f>
        <v>0</v>
      </c>
      <c r="H28" s="234"/>
      <c r="I28" s="235"/>
      <c r="J28" s="72" t="str">
        <f t="shared" si="0"/>
        <v>CZK</v>
      </c>
    </row>
    <row r="29" spans="1:10" ht="27.75" customHeight="1">
      <c r="A29" s="3">
        <f>(A27-INT(A27))*100</f>
        <v>0</v>
      </c>
      <c r="B29" s="68" t="s">
        <v>37</v>
      </c>
      <c r="C29" s="73"/>
      <c r="D29" s="73"/>
      <c r="E29" s="73"/>
      <c r="F29" s="74"/>
      <c r="G29" s="233">
        <f>IF(A29&gt;50,ROUNDUP(A27,0),ROUNDDOWN(A27,0))</f>
        <v>0</v>
      </c>
      <c r="H29" s="234"/>
      <c r="I29" s="235"/>
      <c r="J29" s="75" t="s">
        <v>38</v>
      </c>
    </row>
    <row r="30" spans="1:10" ht="12.75" customHeight="1">
      <c r="A30" s="3"/>
      <c r="B30" s="3"/>
      <c r="C30" s="14"/>
      <c r="D30" s="14"/>
      <c r="E30" s="14"/>
      <c r="J30" s="76"/>
    </row>
    <row r="31" spans="1:10" ht="30" customHeight="1">
      <c r="A31" s="3"/>
      <c r="B31" s="3"/>
      <c r="C31" s="14"/>
      <c r="D31" s="14"/>
      <c r="E31" s="14"/>
      <c r="J31" s="76"/>
    </row>
    <row r="32" spans="1:10" ht="18.75" customHeight="1">
      <c r="A32" s="3"/>
      <c r="B32" s="77"/>
      <c r="C32" s="78" t="s">
        <v>39</v>
      </c>
      <c r="D32" s="79"/>
      <c r="E32" s="79"/>
      <c r="F32" s="80" t="s">
        <v>40</v>
      </c>
      <c r="G32" s="81"/>
      <c r="H32" s="82" t="s">
        <v>41</v>
      </c>
      <c r="I32" s="81"/>
      <c r="J32" s="76"/>
    </row>
    <row r="33" spans="1:10" ht="47.25" customHeight="1">
      <c r="A33" s="3"/>
      <c r="B33" s="3"/>
      <c r="C33" s="14"/>
      <c r="D33" s="14"/>
      <c r="E33" s="14"/>
      <c r="J33" s="76"/>
    </row>
    <row r="34" spans="1:26" ht="18.75" customHeight="1">
      <c r="A34" s="83"/>
      <c r="B34" s="83"/>
      <c r="C34" s="84"/>
      <c r="D34" s="197"/>
      <c r="E34" s="198"/>
      <c r="F34" s="1"/>
      <c r="G34" s="236"/>
      <c r="H34" s="198"/>
      <c r="I34" s="198"/>
      <c r="J34" s="85"/>
      <c r="K34" s="1"/>
      <c r="L34" s="1"/>
      <c r="M34" s="1"/>
      <c r="N34" s="1"/>
      <c r="O34" s="1"/>
      <c r="P34" s="1"/>
      <c r="Q34" s="1"/>
      <c r="R34" s="1"/>
      <c r="S34" s="1"/>
      <c r="T34" s="1"/>
      <c r="U34" s="1"/>
      <c r="V34" s="1"/>
      <c r="W34" s="1"/>
      <c r="X34" s="1"/>
      <c r="Y34" s="1"/>
      <c r="Z34" s="1"/>
    </row>
    <row r="35" spans="1:10" ht="12.75" customHeight="1">
      <c r="A35" s="3"/>
      <c r="B35" s="3"/>
      <c r="C35" s="14"/>
      <c r="D35" s="199" t="s">
        <v>42</v>
      </c>
      <c r="E35" s="200"/>
      <c r="H35" s="86" t="s">
        <v>43</v>
      </c>
      <c r="J35" s="76"/>
    </row>
    <row r="36" spans="1:10" ht="13.5" customHeight="1">
      <c r="A36" s="87"/>
      <c r="B36" s="87"/>
      <c r="C36" s="88"/>
      <c r="D36" s="88"/>
      <c r="E36" s="88"/>
      <c r="F36" s="89"/>
      <c r="G36" s="89"/>
      <c r="H36" s="89"/>
      <c r="I36" s="89"/>
      <c r="J36" s="90"/>
    </row>
    <row r="37" spans="2:10" ht="27" customHeight="1">
      <c r="B37" s="91" t="s">
        <v>44</v>
      </c>
      <c r="C37" s="92"/>
      <c r="D37" s="92"/>
      <c r="E37" s="92"/>
      <c r="F37" s="93"/>
      <c r="G37" s="93"/>
      <c r="H37" s="93"/>
      <c r="I37" s="93"/>
      <c r="J37" s="94"/>
    </row>
    <row r="38" spans="1:10" ht="25.5" customHeight="1">
      <c r="A38" s="95" t="s">
        <v>45</v>
      </c>
      <c r="B38" s="96" t="s">
        <v>46</v>
      </c>
      <c r="C38" s="97" t="s">
        <v>47</v>
      </c>
      <c r="D38" s="97"/>
      <c r="E38" s="97"/>
      <c r="F38" s="98" t="str">
        <f>B23</f>
        <v>Základ pro sníženou DPH</v>
      </c>
      <c r="G38" s="98" t="str">
        <f>B25</f>
        <v>Základ pro základní DPH</v>
      </c>
      <c r="H38" s="99" t="s">
        <v>48</v>
      </c>
      <c r="I38" s="99" t="s">
        <v>49</v>
      </c>
      <c r="J38" s="100" t="s">
        <v>31</v>
      </c>
    </row>
    <row r="39" spans="1:10" ht="25.5" customHeight="1" hidden="1">
      <c r="A39" s="95">
        <v>1</v>
      </c>
      <c r="B39" s="101" t="s">
        <v>50</v>
      </c>
      <c r="C39" s="201"/>
      <c r="D39" s="202"/>
      <c r="E39" s="202"/>
      <c r="F39" s="102">
        <f>'01 SO 00 Pol'!AE28+'01 SO 01 Pol'!AE185+'01 SO 02 Pol'!AE49+'01 SO 03 Pol'!AE43+'01 SO 04 Pol'!AE61+'01 SO 05 Pol'!AE14+'01 SO 06 Pol'!AE63+'01 SO 07 Pol'!AE40</f>
        <v>0</v>
      </c>
      <c r="G39" s="102">
        <f>'01 SO 00 Pol'!AF28+'01 SO 01 Pol'!AF185+'01 SO 02 Pol'!AF49+'01 SO 03 Pol'!AF43+'01 SO 04 Pol'!AF61+'01 SO 05 Pol'!AF14+'01 SO 06 Pol'!AF63+'01 SO 07 Pol'!AF40</f>
        <v>0</v>
      </c>
      <c r="H39" s="103">
        <f>(F39*Stavba!SazbaDPH1/100)+(G39*Stavba!SazbaDPH2/100)</f>
        <v>0</v>
      </c>
      <c r="I39" s="103">
        <f>F39+G39+H39</f>
        <v>0</v>
      </c>
      <c r="J39" s="104">
        <f ca="1">_xlfn.IFERROR(__xludf.DUMMYFUNCTION("IF(SINGLE(Stavba!CenaCelkemVypocet)=0,"""",I39/SINGLE(Stavba!CenaCelkemVypocet)*100)"),100)</f>
        <v>100</v>
      </c>
    </row>
    <row r="40" spans="1:10" ht="25.5" customHeight="1">
      <c r="A40" s="95">
        <v>2</v>
      </c>
      <c r="B40" s="105"/>
      <c r="C40" s="203" t="s">
        <v>51</v>
      </c>
      <c r="D40" s="202"/>
      <c r="E40" s="202"/>
      <c r="F40" s="106"/>
      <c r="G40" s="106"/>
      <c r="H40" s="106">
        <f>(F40*Stavba!SazbaDPH1/100)+(G40*Stavba!SazbaDPH2/100)</f>
        <v>0</v>
      </c>
      <c r="I40" s="106"/>
      <c r="J40" s="107"/>
    </row>
    <row r="41" spans="1:10" ht="25.5" customHeight="1">
      <c r="A41" s="95">
        <v>2</v>
      </c>
      <c r="B41" s="105" t="s">
        <v>52</v>
      </c>
      <c r="C41" s="203" t="s">
        <v>53</v>
      </c>
      <c r="D41" s="202"/>
      <c r="E41" s="202"/>
      <c r="F41" s="106">
        <f>'01 SO 00 Pol'!AE28+'01 SO 01 Pol'!AE185+'01 SO 02 Pol'!AE49+'01 SO 03 Pol'!AE43+'01 SO 04 Pol'!AE61+'01 SO 05 Pol'!AE14+'01 SO 06 Pol'!AE63+'01 SO 07 Pol'!AE40</f>
        <v>0</v>
      </c>
      <c r="G41" s="106">
        <f>SUM(G42:G49)</f>
        <v>0</v>
      </c>
      <c r="H41" s="106">
        <f aca="true" t="shared" si="1" ref="H41:I41">SUM(H42:H49)</f>
        <v>0</v>
      </c>
      <c r="I41" s="106">
        <f t="shared" si="1"/>
        <v>0</v>
      </c>
      <c r="J41" s="107">
        <f ca="1">_xlfn.IFERROR(__xludf.DUMMYFUNCTION("IF(SINGLE(Stavba!CenaCelkemVypocet)=0,"""",I41/SINGLE(Stavba!CenaCelkemVypocet)*100)"),100)</f>
        <v>100</v>
      </c>
    </row>
    <row r="42" spans="1:10" ht="25.5" customHeight="1">
      <c r="A42" s="95">
        <v>3</v>
      </c>
      <c r="B42" s="108" t="s">
        <v>54</v>
      </c>
      <c r="C42" s="201" t="s">
        <v>55</v>
      </c>
      <c r="D42" s="202"/>
      <c r="E42" s="202"/>
      <c r="F42" s="103">
        <f>'01 SO 00 Pol'!AE28</f>
        <v>0</v>
      </c>
      <c r="G42" s="103">
        <f>'01 SO 00 Pol'!AF28</f>
        <v>0</v>
      </c>
      <c r="H42" s="103">
        <f>(F42*Stavba!SazbaDPH1/100)+(G42*Stavba!SazbaDPH2/100)</f>
        <v>0</v>
      </c>
      <c r="I42" s="103">
        <f aca="true" t="shared" si="2" ref="I42:I49">F42+G42+H42</f>
        <v>0</v>
      </c>
      <c r="J42" s="104">
        <f ca="1">_xlfn.IFERROR(__xludf.DUMMYFUNCTION("IF(SINGLE(Stavba!CenaCelkemVypocet)=0,"""",I42/SINGLE(Stavba!CenaCelkemVypocet)*100)"),2.83334728756872)</f>
        <v>2.83334728756872</v>
      </c>
    </row>
    <row r="43" spans="1:10" ht="25.5" customHeight="1">
      <c r="A43" s="95">
        <v>3</v>
      </c>
      <c r="B43" s="108" t="s">
        <v>56</v>
      </c>
      <c r="C43" s="201" t="s">
        <v>57</v>
      </c>
      <c r="D43" s="202"/>
      <c r="E43" s="202"/>
      <c r="F43" s="103">
        <f>'01 SO 01 Pol'!AE185</f>
        <v>0</v>
      </c>
      <c r="G43" s="103">
        <f>'01 SO 01 Pol'!AF185</f>
        <v>0</v>
      </c>
      <c r="H43" s="103">
        <f>(F43*Stavba!SazbaDPH1/100)+(G43*Stavba!SazbaDPH2/100)</f>
        <v>0</v>
      </c>
      <c r="I43" s="103">
        <f t="shared" si="2"/>
        <v>0</v>
      </c>
      <c r="J43" s="104">
        <f ca="1">_xlfn.IFERROR(__xludf.DUMMYFUNCTION("IF(SINGLE(Stavba!CenaCelkemVypocet)=0,"""",I43/SINGLE(Stavba!CenaCelkemVypocet)*100)"),82.8070576580923)</f>
        <v>82.8070576580923</v>
      </c>
    </row>
    <row r="44" spans="1:10" ht="25.5" customHeight="1">
      <c r="A44" s="95">
        <v>3</v>
      </c>
      <c r="B44" s="108" t="s">
        <v>58</v>
      </c>
      <c r="C44" s="201" t="s">
        <v>59</v>
      </c>
      <c r="D44" s="202"/>
      <c r="E44" s="202"/>
      <c r="F44" s="103">
        <f>'01 SO 02 Pol'!AE49</f>
        <v>0</v>
      </c>
      <c r="G44" s="103">
        <f>'01 SO 02 Pol'!G49</f>
        <v>0</v>
      </c>
      <c r="H44" s="103">
        <f>(F44*Stavba!SazbaDPH1/100)+(G44*Stavba!SazbaDPH2/100)</f>
        <v>0</v>
      </c>
      <c r="I44" s="103">
        <f t="shared" si="2"/>
        <v>0</v>
      </c>
      <c r="J44" s="104">
        <f ca="1">_xlfn.IFERROR(__xludf.DUMMYFUNCTION("IF(SINGLE(Stavba!CenaCelkemVypocet)=0,"""",I44/SINGLE(Stavba!CenaCelkemVypocet)*100)"),1.64774861516192)</f>
        <v>1.64774861516192</v>
      </c>
    </row>
    <row r="45" spans="1:10" ht="25.5" customHeight="1">
      <c r="A45" s="95">
        <v>3</v>
      </c>
      <c r="B45" s="108" t="s">
        <v>60</v>
      </c>
      <c r="C45" s="201" t="s">
        <v>61</v>
      </c>
      <c r="D45" s="202"/>
      <c r="E45" s="202"/>
      <c r="F45" s="103">
        <f>'01 SO 03 Pol'!AE43</f>
        <v>0</v>
      </c>
      <c r="G45" s="103">
        <f>'01 SO 03 Pol'!G43</f>
        <v>0</v>
      </c>
      <c r="H45" s="103">
        <f>(F45*Stavba!SazbaDPH1/100)+(G45*Stavba!SazbaDPH2/100)</f>
        <v>0</v>
      </c>
      <c r="I45" s="103">
        <f t="shared" si="2"/>
        <v>0</v>
      </c>
      <c r="J45" s="104">
        <f ca="1">_xlfn.IFERROR(__xludf.DUMMYFUNCTION("IF(SINGLE(Stavba!CenaCelkemVypocet)=0,"""",I45/SINGLE(Stavba!CenaCelkemVypocet)*100)"),1.11309348198539)</f>
        <v>1.11309348198539</v>
      </c>
    </row>
    <row r="46" spans="1:10" ht="25.5" customHeight="1">
      <c r="A46" s="95">
        <v>3</v>
      </c>
      <c r="B46" s="108" t="s">
        <v>62</v>
      </c>
      <c r="C46" s="201" t="s">
        <v>63</v>
      </c>
      <c r="D46" s="202"/>
      <c r="E46" s="202"/>
      <c r="F46" s="103">
        <f>'01 SO 04 Pol'!AE61</f>
        <v>0</v>
      </c>
      <c r="G46" s="103">
        <f>'01 SO 04 Pol'!G61</f>
        <v>0</v>
      </c>
      <c r="H46" s="103">
        <f>(F46*Stavba!SazbaDPH1/100)+(G46*Stavba!SazbaDPH2/100)</f>
        <v>0</v>
      </c>
      <c r="I46" s="103">
        <f t="shared" si="2"/>
        <v>0</v>
      </c>
      <c r="J46" s="104">
        <f ca="1">_xlfn.IFERROR(__xludf.DUMMYFUNCTION("IF(SINGLE(Stavba!CenaCelkemVypocet)=0,"""",I46/SINGLE(Stavba!CenaCelkemVypocet)*100)"),5.78390548573451)</f>
        <v>5.78390548573451</v>
      </c>
    </row>
    <row r="47" spans="1:10" ht="25.5" customHeight="1">
      <c r="A47" s="95">
        <v>3</v>
      </c>
      <c r="B47" s="108" t="s">
        <v>64</v>
      </c>
      <c r="C47" s="201" t="s">
        <v>65</v>
      </c>
      <c r="D47" s="202"/>
      <c r="E47" s="202"/>
      <c r="F47" s="103">
        <f>'01 SO 05 Pol'!AE14</f>
        <v>0</v>
      </c>
      <c r="G47" s="103">
        <f>'01 SO 05 Pol'!G14</f>
        <v>0</v>
      </c>
      <c r="H47" s="103">
        <f>(F47*Stavba!SazbaDPH1/100)+(G47*Stavba!SazbaDPH2/100)</f>
        <v>0</v>
      </c>
      <c r="I47" s="103">
        <f t="shared" si="2"/>
        <v>0</v>
      </c>
      <c r="J47" s="104">
        <f ca="1">_xlfn.IFERROR(__xludf.DUMMYFUNCTION("IF(SINGLE(Stavba!CenaCelkemVypocet)=0,"""",I47/SINGLE(Stavba!CenaCelkemVypocet)*100)"),0.350335058733497)</f>
        <v>0.350335058733497</v>
      </c>
    </row>
    <row r="48" spans="1:10" ht="25.5" customHeight="1">
      <c r="A48" s="95">
        <v>3</v>
      </c>
      <c r="B48" s="108" t="s">
        <v>66</v>
      </c>
      <c r="C48" s="201" t="s">
        <v>67</v>
      </c>
      <c r="D48" s="202"/>
      <c r="E48" s="202"/>
      <c r="F48" s="103">
        <f>'01 SO 06 Pol'!AE63</f>
        <v>0</v>
      </c>
      <c r="G48" s="103">
        <f>'01 SO 06 Pol'!G63</f>
        <v>0</v>
      </c>
      <c r="H48" s="103">
        <f>(F48*Stavba!SazbaDPH1/100)+(G48*Stavba!SazbaDPH2/100)</f>
        <v>0</v>
      </c>
      <c r="I48" s="103">
        <f t="shared" si="2"/>
        <v>0</v>
      </c>
      <c r="J48" s="104">
        <f ca="1">_xlfn.IFERROR(__xludf.DUMMYFUNCTION("IF(SINGLE(Stavba!CenaCelkemVypocet)=0,"""",I48/SINGLE(Stavba!CenaCelkemVypocet)*100)"),3.69392652592147)</f>
        <v>3.69392652592147</v>
      </c>
    </row>
    <row r="49" spans="1:10" ht="25.5" customHeight="1">
      <c r="A49" s="95">
        <v>3</v>
      </c>
      <c r="B49" s="108" t="s">
        <v>68</v>
      </c>
      <c r="C49" s="201" t="s">
        <v>69</v>
      </c>
      <c r="D49" s="202"/>
      <c r="E49" s="202"/>
      <c r="F49" s="103">
        <f>'01 SO 07 Pol'!AE40</f>
        <v>0</v>
      </c>
      <c r="G49" s="103">
        <f>'01 SO 07 Pol'!G40</f>
        <v>0</v>
      </c>
      <c r="H49" s="103">
        <f>(F49*Stavba!SazbaDPH1/100)+(G49*Stavba!SazbaDPH2/100)</f>
        <v>0</v>
      </c>
      <c r="I49" s="103">
        <f t="shared" si="2"/>
        <v>0</v>
      </c>
      <c r="J49" s="104">
        <f ca="1">_xlfn.IFERROR(__xludf.DUMMYFUNCTION("IF(SINGLE(Stavba!CenaCelkemVypocet)=0,"""",I49/SINGLE(Stavba!CenaCelkemVypocet)*100)"),1.77058588680215)</f>
        <v>1.77058588680215</v>
      </c>
    </row>
    <row r="50" spans="1:10" ht="25.5" customHeight="1">
      <c r="A50" s="95"/>
      <c r="B50" s="204" t="s">
        <v>70</v>
      </c>
      <c r="C50" s="202"/>
      <c r="D50" s="202"/>
      <c r="E50" s="205"/>
      <c r="F50" s="109">
        <f>SUMIF(A39:A49,"=1",F39:F49)</f>
        <v>0</v>
      </c>
      <c r="G50" s="109">
        <f>SUMIF(A39:A49,"=1",G39:G49)</f>
        <v>0</v>
      </c>
      <c r="H50" s="109">
        <f>SUMIF(A39:A49,"=1",H39:H49)</f>
        <v>0</v>
      </c>
      <c r="I50" s="109">
        <f>SUMIF(A39:A49,"=1",I39:I49)</f>
        <v>0</v>
      </c>
      <c r="J50" s="110">
        <f ca="1">SUMIF(A39:A49,"=1",J39:J49)</f>
        <v>100</v>
      </c>
    </row>
    <row r="51" spans="3:5" ht="12.75" customHeight="1">
      <c r="C51" s="14"/>
      <c r="D51" s="14"/>
      <c r="E51" s="14"/>
    </row>
    <row r="52" spans="1:5" ht="12.75" customHeight="1">
      <c r="A52" s="111" t="s">
        <v>71</v>
      </c>
      <c r="B52" s="111" t="s">
        <v>72</v>
      </c>
      <c r="C52" s="14"/>
      <c r="D52" s="14"/>
      <c r="E52" s="14"/>
    </row>
    <row r="53" spans="1:5" ht="12.75" customHeight="1">
      <c r="A53" s="111" t="s">
        <v>73</v>
      </c>
      <c r="B53" s="111" t="s">
        <v>74</v>
      </c>
      <c r="C53" s="14"/>
      <c r="D53" s="14"/>
      <c r="E53" s="14"/>
    </row>
    <row r="54" spans="1:5" ht="12.75" customHeight="1">
      <c r="A54" s="111" t="s">
        <v>75</v>
      </c>
      <c r="B54" s="111" t="s">
        <v>76</v>
      </c>
      <c r="C54" s="14"/>
      <c r="D54" s="14"/>
      <c r="E54" s="14"/>
    </row>
    <row r="55" spans="1:5" ht="12.75" customHeight="1">
      <c r="A55" s="111" t="s">
        <v>75</v>
      </c>
      <c r="B55" s="111" t="s">
        <v>77</v>
      </c>
      <c r="C55" s="14"/>
      <c r="D55" s="14"/>
      <c r="E55" s="14"/>
    </row>
    <row r="56" spans="1:5" ht="12.75" customHeight="1">
      <c r="A56" s="111" t="s">
        <v>75</v>
      </c>
      <c r="B56" s="111" t="s">
        <v>78</v>
      </c>
      <c r="C56" s="14"/>
      <c r="D56" s="14"/>
      <c r="E56" s="14"/>
    </row>
    <row r="57" spans="1:5" ht="12.75" customHeight="1">
      <c r="A57" s="111" t="s">
        <v>75</v>
      </c>
      <c r="B57" s="111" t="s">
        <v>79</v>
      </c>
      <c r="C57" s="14"/>
      <c r="D57" s="14"/>
      <c r="E57" s="14"/>
    </row>
    <row r="58" spans="1:5" ht="12.75" customHeight="1">
      <c r="A58" s="111" t="s">
        <v>75</v>
      </c>
      <c r="B58" s="111" t="s">
        <v>80</v>
      </c>
      <c r="C58" s="14"/>
      <c r="D58" s="14"/>
      <c r="E58" s="14"/>
    </row>
    <row r="59" spans="1:5" ht="12.75" customHeight="1">
      <c r="A59" s="111" t="s">
        <v>75</v>
      </c>
      <c r="B59" s="111" t="s">
        <v>81</v>
      </c>
      <c r="C59" s="14"/>
      <c r="D59" s="14"/>
      <c r="E59" s="14"/>
    </row>
    <row r="60" spans="1:5" ht="12.75" customHeight="1">
      <c r="A60" s="111" t="s">
        <v>75</v>
      </c>
      <c r="B60" s="111" t="s">
        <v>82</v>
      </c>
      <c r="C60" s="14"/>
      <c r="D60" s="14"/>
      <c r="E60" s="14"/>
    </row>
    <row r="61" spans="1:5" ht="12.75" customHeight="1">
      <c r="A61" s="111" t="s">
        <v>75</v>
      </c>
      <c r="B61" s="111" t="s">
        <v>83</v>
      </c>
      <c r="C61" s="14"/>
      <c r="D61" s="14"/>
      <c r="E61" s="14"/>
    </row>
    <row r="62" spans="3:5" ht="12.75" customHeight="1">
      <c r="C62" s="14"/>
      <c r="D62" s="14"/>
      <c r="E62" s="14"/>
    </row>
    <row r="63" spans="3:5" ht="12.75" customHeight="1">
      <c r="C63" s="14"/>
      <c r="D63" s="14"/>
      <c r="E63" s="14"/>
    </row>
    <row r="64" spans="2:5" ht="12.75" customHeight="1">
      <c r="B64" s="112" t="s">
        <v>84</v>
      </c>
      <c r="C64" s="14"/>
      <c r="D64" s="14"/>
      <c r="E64" s="14"/>
    </row>
    <row r="65" spans="3:5" ht="12.75" customHeight="1">
      <c r="C65" s="14"/>
      <c r="D65" s="14"/>
      <c r="E65" s="14"/>
    </row>
    <row r="66" spans="1:10" ht="25.5" customHeight="1">
      <c r="A66" s="113"/>
      <c r="B66" s="114" t="s">
        <v>46</v>
      </c>
      <c r="C66" s="114" t="s">
        <v>47</v>
      </c>
      <c r="D66" s="115"/>
      <c r="E66" s="115"/>
      <c r="F66" s="116" t="s">
        <v>85</v>
      </c>
      <c r="G66" s="116"/>
      <c r="H66" s="116"/>
      <c r="I66" s="116" t="s">
        <v>21</v>
      </c>
      <c r="J66" s="116" t="s">
        <v>31</v>
      </c>
    </row>
    <row r="67" spans="1:10" ht="36.75" customHeight="1">
      <c r="A67" s="117"/>
      <c r="B67" s="118" t="s">
        <v>86</v>
      </c>
      <c r="C67" s="206" t="s">
        <v>87</v>
      </c>
      <c r="D67" s="202"/>
      <c r="E67" s="202"/>
      <c r="F67" s="119" t="s">
        <v>22</v>
      </c>
      <c r="G67" s="120"/>
      <c r="H67" s="120"/>
      <c r="I67" s="120">
        <f>'01 SO 01 Pol'!G8+'01 SO 02 Pol'!G8+'01 SO 03 Pol'!G8+'01 SO 04 Pol'!G8+'01 SO 04 Pol'!G17+'01 SO 06 Pol'!G8+'01 SO 07 Pol'!G8</f>
        <v>0</v>
      </c>
      <c r="J67" s="121" t="str">
        <f>IF(I81=0,"",I67/I81*100)</f>
        <v/>
      </c>
    </row>
    <row r="68" spans="1:10" ht="36.75" customHeight="1">
      <c r="A68" s="117"/>
      <c r="B68" s="118" t="s">
        <v>88</v>
      </c>
      <c r="C68" s="206" t="s">
        <v>89</v>
      </c>
      <c r="D68" s="202"/>
      <c r="E68" s="202"/>
      <c r="F68" s="119" t="s">
        <v>22</v>
      </c>
      <c r="G68" s="120"/>
      <c r="H68" s="120"/>
      <c r="I68" s="120">
        <f>'01 SO 04 Pol'!G12+'01 SO 04 Pol'!G27</f>
        <v>0</v>
      </c>
      <c r="J68" s="121" t="str">
        <f>IF(I81=0,"",I68/I81*100)</f>
        <v/>
      </c>
    </row>
    <row r="69" spans="1:10" ht="36.75" customHeight="1">
      <c r="A69" s="117"/>
      <c r="B69" s="118" t="s">
        <v>90</v>
      </c>
      <c r="C69" s="206" t="s">
        <v>91</v>
      </c>
      <c r="D69" s="202"/>
      <c r="E69" s="202"/>
      <c r="F69" s="119" t="s">
        <v>22</v>
      </c>
      <c r="G69" s="120"/>
      <c r="H69" s="120"/>
      <c r="I69" s="120">
        <f>'01 SO 02 Pol'!G19+'01 SO 06 Pol'!G29</f>
        <v>0</v>
      </c>
      <c r="J69" s="121" t="str">
        <f>IF(I81=0,"",I69/I81*100)</f>
        <v/>
      </c>
    </row>
    <row r="70" spans="1:10" ht="36.75" customHeight="1">
      <c r="A70" s="117"/>
      <c r="B70" s="118" t="s">
        <v>92</v>
      </c>
      <c r="C70" s="206" t="s">
        <v>93</v>
      </c>
      <c r="D70" s="202"/>
      <c r="E70" s="202"/>
      <c r="F70" s="119" t="s">
        <v>22</v>
      </c>
      <c r="G70" s="120"/>
      <c r="H70" s="120"/>
      <c r="I70" s="120">
        <f>'01 SO 06 Pol'!G38</f>
        <v>0</v>
      </c>
      <c r="J70" s="121" t="str">
        <f>IF(I81=0,"",I70/I81*100)</f>
        <v/>
      </c>
    </row>
    <row r="71" spans="1:10" ht="36.75" customHeight="1">
      <c r="A71" s="117"/>
      <c r="B71" s="118" t="s">
        <v>94</v>
      </c>
      <c r="C71" s="206" t="s">
        <v>95</v>
      </c>
      <c r="D71" s="202"/>
      <c r="E71" s="202"/>
      <c r="F71" s="119" t="s">
        <v>22</v>
      </c>
      <c r="G71" s="120"/>
      <c r="H71" s="120"/>
      <c r="I71" s="120">
        <f>'01 SO 01 Pol'!G38+'01 SO 03 Pol'!G22</f>
        <v>0</v>
      </c>
      <c r="J71" s="121" t="str">
        <f>IF(I81=0,"",I71/I81*100)</f>
        <v/>
      </c>
    </row>
    <row r="72" spans="1:10" ht="36.75" customHeight="1">
      <c r="A72" s="117"/>
      <c r="B72" s="118" t="s">
        <v>96</v>
      </c>
      <c r="C72" s="206" t="s">
        <v>97</v>
      </c>
      <c r="D72" s="202"/>
      <c r="E72" s="202"/>
      <c r="F72" s="119" t="s">
        <v>22</v>
      </c>
      <c r="G72" s="120"/>
      <c r="H72" s="120"/>
      <c r="I72" s="120">
        <f>'01 SO 06 Pol'!G42</f>
        <v>0</v>
      </c>
      <c r="J72" s="121" t="str">
        <f>IF(I81=0,"",I72/I81*100)</f>
        <v/>
      </c>
    </row>
    <row r="73" spans="1:10" ht="36.75" customHeight="1">
      <c r="A73" s="117"/>
      <c r="B73" s="118" t="s">
        <v>98</v>
      </c>
      <c r="C73" s="206" t="s">
        <v>99</v>
      </c>
      <c r="D73" s="202"/>
      <c r="E73" s="202"/>
      <c r="F73" s="119" t="s">
        <v>22</v>
      </c>
      <c r="G73" s="120"/>
      <c r="H73" s="120"/>
      <c r="I73" s="120">
        <f>'01 SO 01 Pol'!G114+'01 SO 02 Pol'!G24</f>
        <v>0</v>
      </c>
      <c r="J73" s="121" t="str">
        <f>IF(I81=0,"",I73/I81*100)</f>
        <v/>
      </c>
    </row>
    <row r="74" spans="1:10" ht="36.75" customHeight="1">
      <c r="A74" s="117"/>
      <c r="B74" s="118" t="s">
        <v>100</v>
      </c>
      <c r="C74" s="206" t="s">
        <v>101</v>
      </c>
      <c r="D74" s="202"/>
      <c r="E74" s="202"/>
      <c r="F74" s="119" t="s">
        <v>22</v>
      </c>
      <c r="G74" s="120"/>
      <c r="H74" s="120"/>
      <c r="I74" s="120">
        <f>'01 SO 01 Pol'!G117+'01 SO 02 Pol'!G45+'01 SO 03 Pol'!G30+'01 SO 04 Pol'!G58+'01 SO 06 Pol'!G58</f>
        <v>0</v>
      </c>
      <c r="J74" s="121" t="str">
        <f>IF(I81=0,"",I74/I81*100)</f>
        <v/>
      </c>
    </row>
    <row r="75" spans="1:10" ht="36.75" customHeight="1">
      <c r="A75" s="117"/>
      <c r="B75" s="118" t="s">
        <v>102</v>
      </c>
      <c r="C75" s="206" t="s">
        <v>103</v>
      </c>
      <c r="D75" s="202"/>
      <c r="E75" s="202"/>
      <c r="F75" s="119" t="s">
        <v>23</v>
      </c>
      <c r="G75" s="120"/>
      <c r="H75" s="120"/>
      <c r="I75" s="120">
        <f>'01 SO 01 Pol'!G119+'01 SO 03 Pol'!G34+'01 SO 07 Pol'!G26</f>
        <v>0</v>
      </c>
      <c r="J75" s="121" t="str">
        <f>IF(I81=0,"",I75/I81*100)</f>
        <v/>
      </c>
    </row>
    <row r="76" spans="1:10" ht="36.75" customHeight="1">
      <c r="A76" s="117"/>
      <c r="B76" s="118" t="s">
        <v>104</v>
      </c>
      <c r="C76" s="206" t="s">
        <v>105</v>
      </c>
      <c r="D76" s="202"/>
      <c r="E76" s="202"/>
      <c r="F76" s="119" t="s">
        <v>23</v>
      </c>
      <c r="G76" s="120"/>
      <c r="H76" s="120"/>
      <c r="I76" s="120">
        <f>'01 SO 01 Pol'!G169</f>
        <v>0</v>
      </c>
      <c r="J76" s="121" t="str">
        <f>IF(I81=0,"",I76/I81*100)</f>
        <v/>
      </c>
    </row>
    <row r="77" spans="1:10" ht="36.75" customHeight="1">
      <c r="A77" s="117"/>
      <c r="B77" s="118" t="s">
        <v>106</v>
      </c>
      <c r="C77" s="206" t="s">
        <v>107</v>
      </c>
      <c r="D77" s="202"/>
      <c r="E77" s="202"/>
      <c r="F77" s="119" t="s">
        <v>24</v>
      </c>
      <c r="G77" s="120"/>
      <c r="H77" s="120"/>
      <c r="I77" s="120">
        <f>'01 SO 01 Pol'!G177</f>
        <v>0</v>
      </c>
      <c r="J77" s="121" t="str">
        <f>IF(I81=0,"",I77/I81*100)</f>
        <v/>
      </c>
    </row>
    <row r="78" spans="1:10" ht="36.75" customHeight="1">
      <c r="A78" s="117"/>
      <c r="B78" s="118" t="s">
        <v>108</v>
      </c>
      <c r="C78" s="206" t="s">
        <v>109</v>
      </c>
      <c r="D78" s="202"/>
      <c r="E78" s="202"/>
      <c r="F78" s="119" t="s">
        <v>24</v>
      </c>
      <c r="G78" s="120"/>
      <c r="H78" s="120"/>
      <c r="I78" s="120">
        <f>'01 SO 05 Pol'!G8</f>
        <v>0</v>
      </c>
      <c r="J78" s="121" t="str">
        <f>IF(I81=0,"",I78/I81*100)</f>
        <v/>
      </c>
    </row>
    <row r="79" spans="1:10" ht="36.75" customHeight="1">
      <c r="A79" s="117"/>
      <c r="B79" s="118" t="s">
        <v>110</v>
      </c>
      <c r="C79" s="206" t="s">
        <v>111</v>
      </c>
      <c r="D79" s="202"/>
      <c r="E79" s="202"/>
      <c r="F79" s="119" t="s">
        <v>112</v>
      </c>
      <c r="G79" s="120"/>
      <c r="H79" s="120"/>
      <c r="I79" s="120">
        <f>'01 SO 07 Pol'!G30</f>
        <v>0</v>
      </c>
      <c r="J79" s="121" t="str">
        <f>IF(I81=0,"",I79/I81*100)</f>
        <v/>
      </c>
    </row>
    <row r="80" spans="1:10" ht="36.75" customHeight="1">
      <c r="A80" s="117"/>
      <c r="B80" s="118" t="s">
        <v>25</v>
      </c>
      <c r="C80" s="206" t="s">
        <v>26</v>
      </c>
      <c r="D80" s="202"/>
      <c r="E80" s="202"/>
      <c r="F80" s="119" t="s">
        <v>25</v>
      </c>
      <c r="G80" s="120"/>
      <c r="H80" s="120"/>
      <c r="I80" s="120">
        <f>'01 SO 00 Pol'!G8</f>
        <v>0</v>
      </c>
      <c r="J80" s="121" t="str">
        <f>IF(I81=0,"",I80/I81*100)</f>
        <v/>
      </c>
    </row>
    <row r="81" spans="1:10" ht="25.5" customHeight="1">
      <c r="A81" s="122"/>
      <c r="B81" s="123" t="s">
        <v>49</v>
      </c>
      <c r="C81" s="124"/>
      <c r="D81" s="125"/>
      <c r="E81" s="125"/>
      <c r="F81" s="126"/>
      <c r="G81" s="127"/>
      <c r="H81" s="127"/>
      <c r="I81" s="127">
        <f aca="true" t="shared" si="3" ref="I81:J81">SUM(I67:I80)</f>
        <v>0</v>
      </c>
      <c r="J81" s="128">
        <f t="shared" si="3"/>
        <v>0</v>
      </c>
    </row>
    <row r="82" spans="3:10" ht="12.75" customHeight="1">
      <c r="C82" s="14"/>
      <c r="D82" s="14"/>
      <c r="E82" s="14"/>
      <c r="F82" s="129"/>
      <c r="G82" s="129"/>
      <c r="H82" s="129"/>
      <c r="I82" s="129"/>
      <c r="J82" s="130"/>
    </row>
    <row r="83" spans="3:10" ht="12.75" customHeight="1">
      <c r="C83" s="14"/>
      <c r="D83" s="14"/>
      <c r="E83" s="14"/>
      <c r="F83" s="129"/>
      <c r="G83" s="129"/>
      <c r="H83" s="129"/>
      <c r="I83" s="129"/>
      <c r="J83" s="130"/>
    </row>
    <row r="84" spans="3:10" ht="12.75" customHeight="1">
      <c r="C84" s="14"/>
      <c r="D84" s="14"/>
      <c r="E84" s="14"/>
      <c r="F84" s="129"/>
      <c r="G84" s="129"/>
      <c r="H84" s="129"/>
      <c r="I84" s="129"/>
      <c r="J84" s="130"/>
    </row>
    <row r="85" spans="3:5" ht="12.75" customHeight="1">
      <c r="C85" s="14"/>
      <c r="D85" s="14"/>
      <c r="E85" s="14"/>
    </row>
    <row r="86" spans="3:5" ht="12.75" customHeight="1">
      <c r="C86" s="14"/>
      <c r="D86" s="14"/>
      <c r="E86" s="14"/>
    </row>
    <row r="87" spans="3:5" ht="12.75" customHeight="1">
      <c r="C87" s="14"/>
      <c r="D87" s="14"/>
      <c r="E87" s="14"/>
    </row>
    <row r="88" spans="3:5" ht="12.75" customHeight="1">
      <c r="C88" s="14"/>
      <c r="D88" s="14"/>
      <c r="E88" s="14"/>
    </row>
    <row r="89" spans="3:5" ht="12.75" customHeight="1">
      <c r="C89" s="14"/>
      <c r="D89" s="14"/>
      <c r="E89" s="14"/>
    </row>
    <row r="90" spans="3:5" ht="12.75" customHeight="1">
      <c r="C90" s="14"/>
      <c r="D90" s="14"/>
      <c r="E90" s="14"/>
    </row>
    <row r="91" spans="3:5" ht="12.75" customHeight="1">
      <c r="C91" s="14"/>
      <c r="D91" s="14"/>
      <c r="E91" s="14"/>
    </row>
    <row r="92" spans="3:5" ht="12.75" customHeight="1">
      <c r="C92" s="14"/>
      <c r="D92" s="14"/>
      <c r="E92" s="14"/>
    </row>
    <row r="93" spans="3:5" ht="12.75" customHeight="1">
      <c r="C93" s="14"/>
      <c r="D93" s="14"/>
      <c r="E93" s="14"/>
    </row>
    <row r="94" spans="3:5" ht="12.75" customHeight="1">
      <c r="C94" s="14"/>
      <c r="D94" s="14"/>
      <c r="E94" s="14"/>
    </row>
    <row r="95" spans="3:5" ht="12.75" customHeight="1">
      <c r="C95" s="14"/>
      <c r="D95" s="14"/>
      <c r="E95" s="14"/>
    </row>
    <row r="96" spans="3:5" ht="12.75" customHeight="1">
      <c r="C96" s="14"/>
      <c r="D96" s="14"/>
      <c r="E96" s="14"/>
    </row>
    <row r="97" spans="3:5" ht="12.75" customHeight="1">
      <c r="C97" s="14"/>
      <c r="D97" s="14"/>
      <c r="E97" s="14"/>
    </row>
    <row r="98" spans="3:5" ht="12.75" customHeight="1">
      <c r="C98" s="14"/>
      <c r="D98" s="14"/>
      <c r="E98" s="14"/>
    </row>
    <row r="99" spans="3:5" ht="12.75" customHeight="1">
      <c r="C99" s="14"/>
      <c r="D99" s="14"/>
      <c r="E99" s="14"/>
    </row>
    <row r="100" spans="3:5" ht="12.75" customHeight="1">
      <c r="C100" s="14"/>
      <c r="D100" s="14"/>
      <c r="E100" s="14"/>
    </row>
    <row r="101" spans="3:5" ht="12.75" customHeight="1">
      <c r="C101" s="14"/>
      <c r="D101" s="14"/>
      <c r="E101" s="14"/>
    </row>
    <row r="102" spans="3:5" ht="12.75" customHeight="1">
      <c r="C102" s="14"/>
      <c r="D102" s="14"/>
      <c r="E102" s="14"/>
    </row>
    <row r="103" spans="3:5" ht="12.75" customHeight="1">
      <c r="C103" s="14"/>
      <c r="D103" s="14"/>
      <c r="E103" s="14"/>
    </row>
    <row r="104" spans="3:5" ht="12.75" customHeight="1">
      <c r="C104" s="14"/>
      <c r="D104" s="14"/>
      <c r="E104" s="14"/>
    </row>
    <row r="105" spans="3:5" ht="12.75" customHeight="1">
      <c r="C105" s="14"/>
      <c r="D105" s="14"/>
      <c r="E105" s="14"/>
    </row>
    <row r="106" spans="3:5" ht="12.75" customHeight="1">
      <c r="C106" s="14"/>
      <c r="D106" s="14"/>
      <c r="E106" s="14"/>
    </row>
    <row r="107" spans="3:5" ht="12.75" customHeight="1">
      <c r="C107" s="14"/>
      <c r="D107" s="14"/>
      <c r="E107" s="14"/>
    </row>
    <row r="108" spans="3:5" ht="12.75" customHeight="1">
      <c r="C108" s="14"/>
      <c r="D108" s="14"/>
      <c r="E108" s="14"/>
    </row>
    <row r="109" spans="3:5" ht="12.75" customHeight="1">
      <c r="C109" s="14"/>
      <c r="D109" s="14"/>
      <c r="E109" s="14"/>
    </row>
    <row r="110" spans="3:5" ht="12.75" customHeight="1">
      <c r="C110" s="14"/>
      <c r="D110" s="14"/>
      <c r="E110" s="14"/>
    </row>
    <row r="111" spans="3:5" ht="12.75" customHeight="1">
      <c r="C111" s="14"/>
      <c r="D111" s="14"/>
      <c r="E111" s="14"/>
    </row>
    <row r="112" spans="3:5" ht="12.75" customHeight="1">
      <c r="C112" s="14"/>
      <c r="D112" s="14"/>
      <c r="E112" s="14"/>
    </row>
    <row r="113" spans="3:5" ht="12.75" customHeight="1">
      <c r="C113" s="14"/>
      <c r="D113" s="14"/>
      <c r="E113" s="14"/>
    </row>
    <row r="114" spans="3:5" ht="12.75" customHeight="1">
      <c r="C114" s="14"/>
      <c r="D114" s="14"/>
      <c r="E114" s="14"/>
    </row>
    <row r="115" spans="3:5" ht="12.75" customHeight="1">
      <c r="C115" s="14"/>
      <c r="D115" s="14"/>
      <c r="E115" s="14"/>
    </row>
    <row r="116" spans="3:5" ht="12.75" customHeight="1">
      <c r="C116" s="14"/>
      <c r="D116" s="14"/>
      <c r="E116" s="14"/>
    </row>
    <row r="117" spans="3:5" ht="12.75" customHeight="1">
      <c r="C117" s="14"/>
      <c r="D117" s="14"/>
      <c r="E117" s="14"/>
    </row>
    <row r="118" spans="3:5" ht="12.75" customHeight="1">
      <c r="C118" s="14"/>
      <c r="D118" s="14"/>
      <c r="E118" s="14"/>
    </row>
    <row r="119" spans="3:5" ht="12.75" customHeight="1">
      <c r="C119" s="14"/>
      <c r="D119" s="14"/>
      <c r="E119" s="14"/>
    </row>
    <row r="120" spans="3:5" ht="12.75" customHeight="1">
      <c r="C120" s="14"/>
      <c r="D120" s="14"/>
      <c r="E120" s="14"/>
    </row>
    <row r="121" spans="3:5" ht="12.75" customHeight="1">
      <c r="C121" s="14"/>
      <c r="D121" s="14"/>
      <c r="E121" s="14"/>
    </row>
    <row r="122" spans="3:5" ht="12.75" customHeight="1">
      <c r="C122" s="14"/>
      <c r="D122" s="14"/>
      <c r="E122" s="14"/>
    </row>
    <row r="123" spans="3:5" ht="12.75" customHeight="1">
      <c r="C123" s="14"/>
      <c r="D123" s="14"/>
      <c r="E123" s="14"/>
    </row>
    <row r="124" spans="3:5" ht="12.75" customHeight="1">
      <c r="C124" s="14"/>
      <c r="D124" s="14"/>
      <c r="E124" s="14"/>
    </row>
    <row r="125" spans="3:5" ht="12.75" customHeight="1">
      <c r="C125" s="14"/>
      <c r="D125" s="14"/>
      <c r="E125" s="14"/>
    </row>
    <row r="126" spans="3:5" ht="12.75" customHeight="1">
      <c r="C126" s="14"/>
      <c r="D126" s="14"/>
      <c r="E126" s="14"/>
    </row>
    <row r="127" spans="3:5" ht="12.75" customHeight="1">
      <c r="C127" s="14"/>
      <c r="D127" s="14"/>
      <c r="E127" s="14"/>
    </row>
    <row r="128" spans="3:5" ht="12.75" customHeight="1">
      <c r="C128" s="14"/>
      <c r="D128" s="14"/>
      <c r="E128" s="14"/>
    </row>
    <row r="129" spans="3:5" ht="12.75" customHeight="1">
      <c r="C129" s="14"/>
      <c r="D129" s="14"/>
      <c r="E129" s="14"/>
    </row>
    <row r="130" spans="3:5" ht="12.75" customHeight="1">
      <c r="C130" s="14"/>
      <c r="D130" s="14"/>
      <c r="E130" s="14"/>
    </row>
    <row r="131" spans="3:5" ht="12.75" customHeight="1">
      <c r="C131" s="14"/>
      <c r="D131" s="14"/>
      <c r="E131" s="14"/>
    </row>
    <row r="132" spans="3:5" ht="12.75" customHeight="1">
      <c r="C132" s="14"/>
      <c r="D132" s="14"/>
      <c r="E132" s="14"/>
    </row>
    <row r="133" spans="3:5" ht="12.75" customHeight="1">
      <c r="C133" s="14"/>
      <c r="D133" s="14"/>
      <c r="E133" s="14"/>
    </row>
    <row r="134" spans="3:5" ht="12.75" customHeight="1">
      <c r="C134" s="14"/>
      <c r="D134" s="14"/>
      <c r="E134" s="14"/>
    </row>
    <row r="135" spans="3:5" ht="12.75" customHeight="1">
      <c r="C135" s="14"/>
      <c r="D135" s="14"/>
      <c r="E135" s="14"/>
    </row>
    <row r="136" spans="3:5" ht="12.75" customHeight="1">
      <c r="C136" s="14"/>
      <c r="D136" s="14"/>
      <c r="E136" s="14"/>
    </row>
    <row r="137" spans="3:5" ht="12.75" customHeight="1">
      <c r="C137" s="14"/>
      <c r="D137" s="14"/>
      <c r="E137" s="14"/>
    </row>
    <row r="138" spans="3:5" ht="12.75" customHeight="1">
      <c r="C138" s="14"/>
      <c r="D138" s="14"/>
      <c r="E138" s="14"/>
    </row>
    <row r="139" spans="3:5" ht="12.75" customHeight="1">
      <c r="C139" s="14"/>
      <c r="D139" s="14"/>
      <c r="E139" s="14"/>
    </row>
    <row r="140" spans="3:5" ht="12.75" customHeight="1">
      <c r="C140" s="14"/>
      <c r="D140" s="14"/>
      <c r="E140" s="14"/>
    </row>
    <row r="141" spans="3:5" ht="12.75" customHeight="1">
      <c r="C141" s="14"/>
      <c r="D141" s="14"/>
      <c r="E141" s="14"/>
    </row>
    <row r="142" spans="3:5" ht="12.75" customHeight="1">
      <c r="C142" s="14"/>
      <c r="D142" s="14"/>
      <c r="E142" s="14"/>
    </row>
    <row r="143" spans="3:5" ht="12.75" customHeight="1">
      <c r="C143" s="14"/>
      <c r="D143" s="14"/>
      <c r="E143" s="14"/>
    </row>
    <row r="144" spans="3:5" ht="12.75" customHeight="1">
      <c r="C144" s="14"/>
      <c r="D144" s="14"/>
      <c r="E144" s="14"/>
    </row>
    <row r="145" spans="3:5" ht="12.75" customHeight="1">
      <c r="C145" s="14"/>
      <c r="D145" s="14"/>
      <c r="E145" s="14"/>
    </row>
    <row r="146" spans="3:5" ht="12.75" customHeight="1">
      <c r="C146" s="14"/>
      <c r="D146" s="14"/>
      <c r="E146" s="14"/>
    </row>
    <row r="147" spans="3:5" ht="12.75" customHeight="1">
      <c r="C147" s="14"/>
      <c r="D147" s="14"/>
      <c r="E147" s="14"/>
    </row>
    <row r="148" spans="3:5" ht="12.75" customHeight="1">
      <c r="C148" s="14"/>
      <c r="D148" s="14"/>
      <c r="E148" s="14"/>
    </row>
    <row r="149" spans="3:5" ht="12.75" customHeight="1">
      <c r="C149" s="14"/>
      <c r="D149" s="14"/>
      <c r="E149" s="14"/>
    </row>
    <row r="150" spans="3:5" ht="12.75" customHeight="1">
      <c r="C150" s="14"/>
      <c r="D150" s="14"/>
      <c r="E150" s="14"/>
    </row>
    <row r="151" spans="3:5" ht="12.75" customHeight="1">
      <c r="C151" s="14"/>
      <c r="D151" s="14"/>
      <c r="E151" s="14"/>
    </row>
    <row r="152" spans="3:5" ht="12.75" customHeight="1">
      <c r="C152" s="14"/>
      <c r="D152" s="14"/>
      <c r="E152" s="14"/>
    </row>
    <row r="153" spans="3:5" ht="12.75" customHeight="1">
      <c r="C153" s="14"/>
      <c r="D153" s="14"/>
      <c r="E153" s="14"/>
    </row>
    <row r="154" spans="3:5" ht="12.75" customHeight="1">
      <c r="C154" s="14"/>
      <c r="D154" s="14"/>
      <c r="E154" s="14"/>
    </row>
    <row r="155" spans="3:5" ht="12.75" customHeight="1">
      <c r="C155" s="14"/>
      <c r="D155" s="14"/>
      <c r="E155" s="14"/>
    </row>
    <row r="156" spans="3:5" ht="12.75" customHeight="1">
      <c r="C156" s="14"/>
      <c r="D156" s="14"/>
      <c r="E156" s="14"/>
    </row>
    <row r="157" spans="3:5" ht="12.75" customHeight="1">
      <c r="C157" s="14"/>
      <c r="D157" s="14"/>
      <c r="E157" s="14"/>
    </row>
    <row r="158" spans="3:5" ht="12.75" customHeight="1">
      <c r="C158" s="14"/>
      <c r="D158" s="14"/>
      <c r="E158" s="14"/>
    </row>
    <row r="159" spans="3:5" ht="12.75" customHeight="1">
      <c r="C159" s="14"/>
      <c r="D159" s="14"/>
      <c r="E159" s="14"/>
    </row>
    <row r="160" spans="3:5" ht="12.75" customHeight="1">
      <c r="C160" s="14"/>
      <c r="D160" s="14"/>
      <c r="E160" s="14"/>
    </row>
    <row r="161" spans="3:5" ht="12.75" customHeight="1">
      <c r="C161" s="14"/>
      <c r="D161" s="14"/>
      <c r="E161" s="14"/>
    </row>
    <row r="162" spans="3:5" ht="12.75" customHeight="1">
      <c r="C162" s="14"/>
      <c r="D162" s="14"/>
      <c r="E162" s="14"/>
    </row>
    <row r="163" spans="3:5" ht="12.75" customHeight="1">
      <c r="C163" s="14"/>
      <c r="D163" s="14"/>
      <c r="E163" s="14"/>
    </row>
    <row r="164" spans="3:5" ht="12.75" customHeight="1">
      <c r="C164" s="14"/>
      <c r="D164" s="14"/>
      <c r="E164" s="14"/>
    </row>
    <row r="165" spans="3:5" ht="12.75" customHeight="1">
      <c r="C165" s="14"/>
      <c r="D165" s="14"/>
      <c r="E165" s="14"/>
    </row>
    <row r="166" spans="3:5" ht="12.75" customHeight="1">
      <c r="C166" s="14"/>
      <c r="D166" s="14"/>
      <c r="E166" s="14"/>
    </row>
    <row r="167" spans="3:5" ht="12.75" customHeight="1">
      <c r="C167" s="14"/>
      <c r="D167" s="14"/>
      <c r="E167" s="14"/>
    </row>
    <row r="168" spans="3:5" ht="12.75" customHeight="1">
      <c r="C168" s="14"/>
      <c r="D168" s="14"/>
      <c r="E168" s="14"/>
    </row>
    <row r="169" spans="3:5" ht="12.75" customHeight="1">
      <c r="C169" s="14"/>
      <c r="D169" s="14"/>
      <c r="E169" s="14"/>
    </row>
    <row r="170" spans="3:5" ht="12.75" customHeight="1">
      <c r="C170" s="14"/>
      <c r="D170" s="14"/>
      <c r="E170" s="14"/>
    </row>
    <row r="171" spans="3:5" ht="12.75" customHeight="1">
      <c r="C171" s="14"/>
      <c r="D171" s="14"/>
      <c r="E171" s="14"/>
    </row>
    <row r="172" spans="3:5" ht="12.75" customHeight="1">
      <c r="C172" s="14"/>
      <c r="D172" s="14"/>
      <c r="E172" s="14"/>
    </row>
    <row r="173" spans="3:5" ht="12.75" customHeight="1">
      <c r="C173" s="14"/>
      <c r="D173" s="14"/>
      <c r="E173" s="14"/>
    </row>
    <row r="174" spans="3:5" ht="12.75" customHeight="1">
      <c r="C174" s="14"/>
      <c r="D174" s="14"/>
      <c r="E174" s="14"/>
    </row>
    <row r="175" spans="3:5" ht="12.75" customHeight="1">
      <c r="C175" s="14"/>
      <c r="D175" s="14"/>
      <c r="E175" s="14"/>
    </row>
    <row r="176" spans="3:5" ht="12.75" customHeight="1">
      <c r="C176" s="14"/>
      <c r="D176" s="14"/>
      <c r="E176" s="14"/>
    </row>
    <row r="177" spans="3:5" ht="12.75" customHeight="1">
      <c r="C177" s="14"/>
      <c r="D177" s="14"/>
      <c r="E177" s="14"/>
    </row>
    <row r="178" spans="3:5" ht="12.75" customHeight="1">
      <c r="C178" s="14"/>
      <c r="D178" s="14"/>
      <c r="E178" s="14"/>
    </row>
    <row r="179" spans="3:5" ht="12.75" customHeight="1">
      <c r="C179" s="14"/>
      <c r="D179" s="14"/>
      <c r="E179" s="14"/>
    </row>
    <row r="180" spans="3:5" ht="12.75" customHeight="1">
      <c r="C180" s="14"/>
      <c r="D180" s="14"/>
      <c r="E180" s="14"/>
    </row>
    <row r="181" spans="3:5" ht="12.75" customHeight="1">
      <c r="C181" s="14"/>
      <c r="D181" s="14"/>
      <c r="E181" s="14"/>
    </row>
    <row r="182" spans="3:5" ht="12.75" customHeight="1">
      <c r="C182" s="14"/>
      <c r="D182" s="14"/>
      <c r="E182" s="14"/>
    </row>
    <row r="183" spans="3:5" ht="12.75" customHeight="1">
      <c r="C183" s="14"/>
      <c r="D183" s="14"/>
      <c r="E183" s="14"/>
    </row>
    <row r="184" spans="3:5" ht="12.75" customHeight="1">
      <c r="C184" s="14"/>
      <c r="D184" s="14"/>
      <c r="E184" s="14"/>
    </row>
    <row r="185" spans="3:5" ht="12.75" customHeight="1">
      <c r="C185" s="14"/>
      <c r="D185" s="14"/>
      <c r="E185" s="14"/>
    </row>
    <row r="186" spans="3:5" ht="12.75" customHeight="1">
      <c r="C186" s="14"/>
      <c r="D186" s="14"/>
      <c r="E186" s="14"/>
    </row>
    <row r="187" spans="3:5" ht="12.75" customHeight="1">
      <c r="C187" s="14"/>
      <c r="D187" s="14"/>
      <c r="E187" s="14"/>
    </row>
    <row r="188" spans="3:5" ht="12.75" customHeight="1">
      <c r="C188" s="14"/>
      <c r="D188" s="14"/>
      <c r="E188" s="14"/>
    </row>
    <row r="189" spans="3:5" ht="12.75" customHeight="1">
      <c r="C189" s="14"/>
      <c r="D189" s="14"/>
      <c r="E189" s="14"/>
    </row>
    <row r="190" spans="3:5" ht="12.75" customHeight="1">
      <c r="C190" s="14"/>
      <c r="D190" s="14"/>
      <c r="E190" s="14"/>
    </row>
    <row r="191" spans="3:5" ht="12.75" customHeight="1">
      <c r="C191" s="14"/>
      <c r="D191" s="14"/>
      <c r="E191" s="14"/>
    </row>
    <row r="192" spans="3:5" ht="12.75" customHeight="1">
      <c r="C192" s="14"/>
      <c r="D192" s="14"/>
      <c r="E192" s="14"/>
    </row>
    <row r="193" spans="3:5" ht="12.75" customHeight="1">
      <c r="C193" s="14"/>
      <c r="D193" s="14"/>
      <c r="E193" s="14"/>
    </row>
    <row r="194" spans="3:5" ht="12.75" customHeight="1">
      <c r="C194" s="14"/>
      <c r="D194" s="14"/>
      <c r="E194" s="14"/>
    </row>
    <row r="195" spans="3:5" ht="12.75" customHeight="1">
      <c r="C195" s="14"/>
      <c r="D195" s="14"/>
      <c r="E195" s="14"/>
    </row>
    <row r="196" spans="3:5" ht="12.75" customHeight="1">
      <c r="C196" s="14"/>
      <c r="D196" s="14"/>
      <c r="E196" s="14"/>
    </row>
    <row r="197" spans="3:5" ht="12.75" customHeight="1">
      <c r="C197" s="14"/>
      <c r="D197" s="14"/>
      <c r="E197" s="14"/>
    </row>
    <row r="198" spans="3:5" ht="12.75" customHeight="1">
      <c r="C198" s="14"/>
      <c r="D198" s="14"/>
      <c r="E198" s="14"/>
    </row>
    <row r="199" spans="3:5" ht="12.75" customHeight="1">
      <c r="C199" s="14"/>
      <c r="D199" s="14"/>
      <c r="E199" s="14"/>
    </row>
    <row r="200" spans="3:5" ht="12.75" customHeight="1">
      <c r="C200" s="14"/>
      <c r="D200" s="14"/>
      <c r="E200" s="14"/>
    </row>
    <row r="201" spans="3:5" ht="12.75" customHeight="1">
      <c r="C201" s="14"/>
      <c r="D201" s="14"/>
      <c r="E201" s="14"/>
    </row>
    <row r="202" spans="3:5" ht="12.75" customHeight="1">
      <c r="C202" s="14"/>
      <c r="D202" s="14"/>
      <c r="E202" s="14"/>
    </row>
    <row r="203" spans="3:5" ht="12.75" customHeight="1">
      <c r="C203" s="14"/>
      <c r="D203" s="14"/>
      <c r="E203" s="14"/>
    </row>
    <row r="204" spans="3:5" ht="12.75" customHeight="1">
      <c r="C204" s="14"/>
      <c r="D204" s="14"/>
      <c r="E204" s="14"/>
    </row>
    <row r="205" spans="3:5" ht="12.75" customHeight="1">
      <c r="C205" s="14"/>
      <c r="D205" s="14"/>
      <c r="E205" s="14"/>
    </row>
    <row r="206" spans="3:5" ht="12.75" customHeight="1">
      <c r="C206" s="14"/>
      <c r="D206" s="14"/>
      <c r="E206" s="14"/>
    </row>
    <row r="207" spans="3:5" ht="12.75" customHeight="1">
      <c r="C207" s="14"/>
      <c r="D207" s="14"/>
      <c r="E207" s="14"/>
    </row>
    <row r="208" spans="3:5" ht="12.75" customHeight="1">
      <c r="C208" s="14"/>
      <c r="D208" s="14"/>
      <c r="E208" s="14"/>
    </row>
    <row r="209" spans="3:5" ht="12.75" customHeight="1">
      <c r="C209" s="14"/>
      <c r="D209" s="14"/>
      <c r="E209" s="14"/>
    </row>
    <row r="210" spans="3:5" ht="12.75" customHeight="1">
      <c r="C210" s="14"/>
      <c r="D210" s="14"/>
      <c r="E210" s="14"/>
    </row>
    <row r="211" spans="3:5" ht="12.75" customHeight="1">
      <c r="C211" s="14"/>
      <c r="D211" s="14"/>
      <c r="E211" s="14"/>
    </row>
    <row r="212" spans="3:5" ht="12.75" customHeight="1">
      <c r="C212" s="14"/>
      <c r="D212" s="14"/>
      <c r="E212" s="14"/>
    </row>
    <row r="213" spans="3:5" ht="12.75" customHeight="1">
      <c r="C213" s="14"/>
      <c r="D213" s="14"/>
      <c r="E213" s="14"/>
    </row>
    <row r="214" spans="3:5" ht="12.75" customHeight="1">
      <c r="C214" s="14"/>
      <c r="D214" s="14"/>
      <c r="E214" s="14"/>
    </row>
    <row r="215" spans="3:5" ht="12.75" customHeight="1">
      <c r="C215" s="14"/>
      <c r="D215" s="14"/>
      <c r="E215" s="14"/>
    </row>
    <row r="216" spans="3:5" ht="12.75" customHeight="1">
      <c r="C216" s="14"/>
      <c r="D216" s="14"/>
      <c r="E216" s="14"/>
    </row>
    <row r="217" spans="3:5" ht="12.75" customHeight="1">
      <c r="C217" s="14"/>
      <c r="D217" s="14"/>
      <c r="E217" s="14"/>
    </row>
    <row r="218" spans="3:5" ht="12.75" customHeight="1">
      <c r="C218" s="14"/>
      <c r="D218" s="14"/>
      <c r="E218" s="14"/>
    </row>
    <row r="219" spans="3:5" ht="12.75" customHeight="1">
      <c r="C219" s="14"/>
      <c r="D219" s="14"/>
      <c r="E219" s="14"/>
    </row>
    <row r="220" spans="3:5" ht="12.75" customHeight="1">
      <c r="C220" s="14"/>
      <c r="D220" s="14"/>
      <c r="E220" s="14"/>
    </row>
    <row r="221" spans="3:5" ht="12.75" customHeight="1">
      <c r="C221" s="14"/>
      <c r="D221" s="14"/>
      <c r="E221" s="14"/>
    </row>
    <row r="222" spans="3:5" ht="12.75" customHeight="1">
      <c r="C222" s="14"/>
      <c r="D222" s="14"/>
      <c r="E222" s="14"/>
    </row>
    <row r="223" spans="3:5" ht="12.75" customHeight="1">
      <c r="C223" s="14"/>
      <c r="D223" s="14"/>
      <c r="E223" s="14"/>
    </row>
    <row r="224" spans="3:5" ht="12.75" customHeight="1">
      <c r="C224" s="14"/>
      <c r="D224" s="14"/>
      <c r="E224" s="14"/>
    </row>
    <row r="225" spans="3:5" ht="12.75" customHeight="1">
      <c r="C225" s="14"/>
      <c r="D225" s="14"/>
      <c r="E225" s="14"/>
    </row>
    <row r="226" spans="3:5" ht="12.75" customHeight="1">
      <c r="C226" s="14"/>
      <c r="D226" s="14"/>
      <c r="E226" s="14"/>
    </row>
    <row r="227" spans="3:5" ht="12.75" customHeight="1">
      <c r="C227" s="14"/>
      <c r="D227" s="14"/>
      <c r="E227" s="14"/>
    </row>
    <row r="228" spans="3:5" ht="12.75" customHeight="1">
      <c r="C228" s="14"/>
      <c r="D228" s="14"/>
      <c r="E228" s="14"/>
    </row>
    <row r="229" spans="3:5" ht="12.75" customHeight="1">
      <c r="C229" s="14"/>
      <c r="D229" s="14"/>
      <c r="E229" s="14"/>
    </row>
    <row r="230" spans="3:5" ht="12.75" customHeight="1">
      <c r="C230" s="14"/>
      <c r="D230" s="14"/>
      <c r="E230" s="14"/>
    </row>
    <row r="231" spans="3:5" ht="12.75" customHeight="1">
      <c r="C231" s="14"/>
      <c r="D231" s="14"/>
      <c r="E231" s="14"/>
    </row>
    <row r="232" spans="3:5" ht="12.75" customHeight="1">
      <c r="C232" s="14"/>
      <c r="D232" s="14"/>
      <c r="E232" s="14"/>
    </row>
    <row r="233" spans="3:5" ht="12.75" customHeight="1">
      <c r="C233" s="14"/>
      <c r="D233" s="14"/>
      <c r="E233" s="14"/>
    </row>
    <row r="234" spans="3:5" ht="12.75" customHeight="1">
      <c r="C234" s="14"/>
      <c r="D234" s="14"/>
      <c r="E234" s="14"/>
    </row>
    <row r="235" spans="3:5" ht="12.75" customHeight="1">
      <c r="C235" s="14"/>
      <c r="D235" s="14"/>
      <c r="E235" s="14"/>
    </row>
    <row r="236" spans="3:5" ht="12.75" customHeight="1">
      <c r="C236" s="14"/>
      <c r="D236" s="14"/>
      <c r="E236" s="14"/>
    </row>
    <row r="237" spans="3:5" ht="12.75" customHeight="1">
      <c r="C237" s="14"/>
      <c r="D237" s="14"/>
      <c r="E237" s="14"/>
    </row>
    <row r="238" spans="3:5" ht="12.75" customHeight="1">
      <c r="C238" s="14"/>
      <c r="D238" s="14"/>
      <c r="E238" s="14"/>
    </row>
    <row r="239" spans="3:5" ht="12.75" customHeight="1">
      <c r="C239" s="14"/>
      <c r="D239" s="14"/>
      <c r="E239" s="14"/>
    </row>
    <row r="240" spans="3:5" ht="12.75" customHeight="1">
      <c r="C240" s="14"/>
      <c r="D240" s="14"/>
      <c r="E240" s="14"/>
    </row>
    <row r="241" spans="3:5" ht="12.75" customHeight="1">
      <c r="C241" s="14"/>
      <c r="D241" s="14"/>
      <c r="E241" s="14"/>
    </row>
    <row r="242" spans="3:5" ht="12.75" customHeight="1">
      <c r="C242" s="14"/>
      <c r="D242" s="14"/>
      <c r="E242" s="14"/>
    </row>
    <row r="243" spans="3:5" ht="12.75" customHeight="1">
      <c r="C243" s="14"/>
      <c r="D243" s="14"/>
      <c r="E243" s="14"/>
    </row>
    <row r="244" spans="3:5" ht="12.75" customHeight="1">
      <c r="C244" s="14"/>
      <c r="D244" s="14"/>
      <c r="E244" s="14"/>
    </row>
    <row r="245" spans="3:5" ht="12.75" customHeight="1">
      <c r="C245" s="14"/>
      <c r="D245" s="14"/>
      <c r="E245" s="14"/>
    </row>
    <row r="246" spans="3:5" ht="12.75" customHeight="1">
      <c r="C246" s="14"/>
      <c r="D246" s="14"/>
      <c r="E246" s="14"/>
    </row>
    <row r="247" spans="3:5" ht="12.75" customHeight="1">
      <c r="C247" s="14"/>
      <c r="D247" s="14"/>
      <c r="E247" s="14"/>
    </row>
    <row r="248" spans="3:5" ht="12.75" customHeight="1">
      <c r="C248" s="14"/>
      <c r="D248" s="14"/>
      <c r="E248" s="14"/>
    </row>
    <row r="249" spans="3:5" ht="12.75" customHeight="1">
      <c r="C249" s="14"/>
      <c r="D249" s="14"/>
      <c r="E249" s="14"/>
    </row>
    <row r="250" spans="3:5" ht="12.75" customHeight="1">
      <c r="C250" s="14"/>
      <c r="D250" s="14"/>
      <c r="E250" s="14"/>
    </row>
    <row r="251" spans="3:5" ht="12.75" customHeight="1">
      <c r="C251" s="14"/>
      <c r="D251" s="14"/>
      <c r="E251" s="14"/>
    </row>
    <row r="252" spans="3:5" ht="12.75" customHeight="1">
      <c r="C252" s="14"/>
      <c r="D252" s="14"/>
      <c r="E252" s="14"/>
    </row>
    <row r="253" spans="3:5" ht="12.75" customHeight="1">
      <c r="C253" s="14"/>
      <c r="D253" s="14"/>
      <c r="E253" s="14"/>
    </row>
    <row r="254" spans="3:5" ht="12.75" customHeight="1">
      <c r="C254" s="14"/>
      <c r="D254" s="14"/>
      <c r="E254" s="14"/>
    </row>
    <row r="255" spans="3:5" ht="12.75" customHeight="1">
      <c r="C255" s="14"/>
      <c r="D255" s="14"/>
      <c r="E255" s="14"/>
    </row>
    <row r="256" spans="3:5" ht="12.75" customHeight="1">
      <c r="C256" s="14"/>
      <c r="D256" s="14"/>
      <c r="E256" s="14"/>
    </row>
    <row r="257" spans="3:5" ht="12.75" customHeight="1">
      <c r="C257" s="14"/>
      <c r="D257" s="14"/>
      <c r="E257" s="14"/>
    </row>
    <row r="258" spans="3:5" ht="12.75" customHeight="1">
      <c r="C258" s="14"/>
      <c r="D258" s="14"/>
      <c r="E258" s="14"/>
    </row>
    <row r="259" spans="3:5" ht="12.75" customHeight="1">
      <c r="C259" s="14"/>
      <c r="D259" s="14"/>
      <c r="E259" s="14"/>
    </row>
    <row r="260" spans="3:5" ht="12.75" customHeight="1">
      <c r="C260" s="14"/>
      <c r="D260" s="14"/>
      <c r="E260" s="14"/>
    </row>
    <row r="261" spans="3:5" ht="12.75" customHeight="1">
      <c r="C261" s="14"/>
      <c r="D261" s="14"/>
      <c r="E261" s="14"/>
    </row>
    <row r="262" spans="3:5" ht="12.75" customHeight="1">
      <c r="C262" s="14"/>
      <c r="D262" s="14"/>
      <c r="E262" s="14"/>
    </row>
    <row r="263" spans="3:5" ht="12.75" customHeight="1">
      <c r="C263" s="14"/>
      <c r="D263" s="14"/>
      <c r="E263" s="14"/>
    </row>
    <row r="264" spans="3:5" ht="12.75" customHeight="1">
      <c r="C264" s="14"/>
      <c r="D264" s="14"/>
      <c r="E264" s="14"/>
    </row>
    <row r="265" spans="3:5" ht="12.75" customHeight="1">
      <c r="C265" s="14"/>
      <c r="D265" s="14"/>
      <c r="E265" s="14"/>
    </row>
    <row r="266" spans="3:5" ht="12.75" customHeight="1">
      <c r="C266" s="14"/>
      <c r="D266" s="14"/>
      <c r="E266" s="14"/>
    </row>
    <row r="267" spans="3:5" ht="12.75" customHeight="1">
      <c r="C267" s="14"/>
      <c r="D267" s="14"/>
      <c r="E267" s="14"/>
    </row>
    <row r="268" spans="3:5" ht="12.75" customHeight="1">
      <c r="C268" s="14"/>
      <c r="D268" s="14"/>
      <c r="E268" s="14"/>
    </row>
    <row r="269" spans="3:5" ht="12.75" customHeight="1">
      <c r="C269" s="14"/>
      <c r="D269" s="14"/>
      <c r="E269" s="14"/>
    </row>
    <row r="270" spans="3:5" ht="12.75" customHeight="1">
      <c r="C270" s="14"/>
      <c r="D270" s="14"/>
      <c r="E270" s="14"/>
    </row>
    <row r="271" spans="3:5" ht="12.75" customHeight="1">
      <c r="C271" s="14"/>
      <c r="D271" s="14"/>
      <c r="E271" s="14"/>
    </row>
    <row r="272" spans="3:5" ht="12.75" customHeight="1">
      <c r="C272" s="14"/>
      <c r="D272" s="14"/>
      <c r="E272" s="14"/>
    </row>
    <row r="273" spans="3:5" ht="12.75" customHeight="1">
      <c r="C273" s="14"/>
      <c r="D273" s="14"/>
      <c r="E273" s="14"/>
    </row>
    <row r="274" spans="3:5" ht="12.75" customHeight="1">
      <c r="C274" s="14"/>
      <c r="D274" s="14"/>
      <c r="E274" s="14"/>
    </row>
    <row r="275" spans="3:5" ht="12.75" customHeight="1">
      <c r="C275" s="14"/>
      <c r="D275" s="14"/>
      <c r="E275" s="14"/>
    </row>
    <row r="276" spans="3:5" ht="12.75" customHeight="1">
      <c r="C276" s="14"/>
      <c r="D276" s="14"/>
      <c r="E276" s="14"/>
    </row>
    <row r="277" spans="3:5" ht="12.75" customHeight="1">
      <c r="C277" s="14"/>
      <c r="D277" s="14"/>
      <c r="E277" s="14"/>
    </row>
    <row r="278" spans="3:5" ht="12.75" customHeight="1">
      <c r="C278" s="14"/>
      <c r="D278" s="14"/>
      <c r="E278" s="14"/>
    </row>
    <row r="279" spans="3:5" ht="12.75" customHeight="1">
      <c r="C279" s="14"/>
      <c r="D279" s="14"/>
      <c r="E279" s="14"/>
    </row>
    <row r="280" spans="3:5" ht="12.75" customHeight="1">
      <c r="C280" s="14"/>
      <c r="D280" s="14"/>
      <c r="E280" s="14"/>
    </row>
    <row r="281" spans="3:5" ht="12.75" customHeight="1">
      <c r="C281" s="14"/>
      <c r="D281" s="14"/>
      <c r="E281" s="14"/>
    </row>
    <row r="282" spans="3:5" ht="12.75" customHeight="1">
      <c r="C282" s="14"/>
      <c r="D282" s="14"/>
      <c r="E282" s="14"/>
    </row>
    <row r="283" spans="3:5" ht="12.75" customHeight="1">
      <c r="C283" s="14"/>
      <c r="D283" s="14"/>
      <c r="E283" s="14"/>
    </row>
    <row r="284" spans="3:5" ht="12.75" customHeight="1">
      <c r="C284" s="14"/>
      <c r="D284" s="14"/>
      <c r="E284" s="14"/>
    </row>
    <row r="285" spans="3:5" ht="12.75" customHeight="1">
      <c r="C285" s="14"/>
      <c r="D285" s="14"/>
      <c r="E285" s="14"/>
    </row>
    <row r="286" spans="3:5" ht="12.75" customHeight="1">
      <c r="C286" s="14"/>
      <c r="D286" s="14"/>
      <c r="E286" s="14"/>
    </row>
    <row r="287" spans="3:5" ht="12.75" customHeight="1">
      <c r="C287" s="14"/>
      <c r="D287" s="14"/>
      <c r="E287" s="14"/>
    </row>
    <row r="288" spans="3:5" ht="12.75" customHeight="1">
      <c r="C288" s="14"/>
      <c r="D288" s="14"/>
      <c r="E288" s="14"/>
    </row>
    <row r="289" spans="3:5" ht="12.75" customHeight="1">
      <c r="C289" s="14"/>
      <c r="D289" s="14"/>
      <c r="E289" s="14"/>
    </row>
    <row r="290" spans="3:5" ht="12.75" customHeight="1">
      <c r="C290" s="14"/>
      <c r="D290" s="14"/>
      <c r="E290" s="14"/>
    </row>
    <row r="291" spans="3:5" ht="12.75" customHeight="1">
      <c r="C291" s="14"/>
      <c r="D291" s="14"/>
      <c r="E291" s="14"/>
    </row>
    <row r="292" spans="3:5" ht="12.75" customHeight="1">
      <c r="C292" s="14"/>
      <c r="D292" s="14"/>
      <c r="E292" s="14"/>
    </row>
    <row r="293" spans="3:5" ht="12.75" customHeight="1">
      <c r="C293" s="14"/>
      <c r="D293" s="14"/>
      <c r="E293" s="14"/>
    </row>
    <row r="294" spans="3:5" ht="12.75" customHeight="1">
      <c r="C294" s="14"/>
      <c r="D294" s="14"/>
      <c r="E294" s="14"/>
    </row>
    <row r="295" spans="3:5" ht="12.75" customHeight="1">
      <c r="C295" s="14"/>
      <c r="D295" s="14"/>
      <c r="E295" s="14"/>
    </row>
    <row r="296" spans="3:5" ht="12.75" customHeight="1">
      <c r="C296" s="14"/>
      <c r="D296" s="14"/>
      <c r="E296" s="14"/>
    </row>
    <row r="297" spans="3:5" ht="12.75" customHeight="1">
      <c r="C297" s="14"/>
      <c r="D297" s="14"/>
      <c r="E297" s="14"/>
    </row>
    <row r="298" spans="3:5" ht="12.75" customHeight="1">
      <c r="C298" s="14"/>
      <c r="D298" s="14"/>
      <c r="E298" s="14"/>
    </row>
    <row r="299" spans="3:5" ht="12.75" customHeight="1">
      <c r="C299" s="14"/>
      <c r="D299" s="14"/>
      <c r="E299" s="14"/>
    </row>
    <row r="300" spans="3:5" ht="12.75" customHeight="1">
      <c r="C300" s="14"/>
      <c r="D300" s="14"/>
      <c r="E300" s="14"/>
    </row>
    <row r="301" spans="3:5" ht="12.75" customHeight="1">
      <c r="C301" s="14"/>
      <c r="D301" s="14"/>
      <c r="E301" s="14"/>
    </row>
    <row r="302" spans="3:5" ht="12.75" customHeight="1">
      <c r="C302" s="14"/>
      <c r="D302" s="14"/>
      <c r="E302" s="14"/>
    </row>
    <row r="303" spans="3:5" ht="12.75" customHeight="1">
      <c r="C303" s="14"/>
      <c r="D303" s="14"/>
      <c r="E303" s="14"/>
    </row>
    <row r="304" spans="3:5" ht="12.75" customHeight="1">
      <c r="C304" s="14"/>
      <c r="D304" s="14"/>
      <c r="E304" s="14"/>
    </row>
    <row r="305" spans="3:5" ht="12.75" customHeight="1">
      <c r="C305" s="14"/>
      <c r="D305" s="14"/>
      <c r="E305" s="14"/>
    </row>
    <row r="306" spans="3:5" ht="12.75" customHeight="1">
      <c r="C306" s="14"/>
      <c r="D306" s="14"/>
      <c r="E306" s="14"/>
    </row>
    <row r="307" spans="3:5" ht="12.75" customHeight="1">
      <c r="C307" s="14"/>
      <c r="D307" s="14"/>
      <c r="E307" s="14"/>
    </row>
    <row r="308" spans="3:5" ht="12.75" customHeight="1">
      <c r="C308" s="14"/>
      <c r="D308" s="14"/>
      <c r="E308" s="14"/>
    </row>
    <row r="309" spans="3:5" ht="12.75" customHeight="1">
      <c r="C309" s="14"/>
      <c r="D309" s="14"/>
      <c r="E309" s="14"/>
    </row>
    <row r="310" spans="3:5" ht="12.75" customHeight="1">
      <c r="C310" s="14"/>
      <c r="D310" s="14"/>
      <c r="E310" s="14"/>
    </row>
    <row r="311" spans="3:5" ht="12.75" customHeight="1">
      <c r="C311" s="14"/>
      <c r="D311" s="14"/>
      <c r="E311" s="14"/>
    </row>
    <row r="312" spans="3:5" ht="12.75" customHeight="1">
      <c r="C312" s="14"/>
      <c r="D312" s="14"/>
      <c r="E312" s="14"/>
    </row>
    <row r="313" spans="3:5" ht="12.75" customHeight="1">
      <c r="C313" s="14"/>
      <c r="D313" s="14"/>
      <c r="E313" s="14"/>
    </row>
    <row r="314" spans="3:5" ht="12.75" customHeight="1">
      <c r="C314" s="14"/>
      <c r="D314" s="14"/>
      <c r="E314" s="14"/>
    </row>
    <row r="315" spans="3:5" ht="12.75" customHeight="1">
      <c r="C315" s="14"/>
      <c r="D315" s="14"/>
      <c r="E315" s="14"/>
    </row>
    <row r="316" spans="3:5" ht="12.75" customHeight="1">
      <c r="C316" s="14"/>
      <c r="D316" s="14"/>
      <c r="E316" s="14"/>
    </row>
    <row r="317" spans="3:5" ht="12.75" customHeight="1">
      <c r="C317" s="14"/>
      <c r="D317" s="14"/>
      <c r="E317" s="14"/>
    </row>
    <row r="318" spans="3:5" ht="12.75" customHeight="1">
      <c r="C318" s="14"/>
      <c r="D318" s="14"/>
      <c r="E318" s="14"/>
    </row>
    <row r="319" spans="3:5" ht="12.75" customHeight="1">
      <c r="C319" s="14"/>
      <c r="D319" s="14"/>
      <c r="E319" s="14"/>
    </row>
    <row r="320" spans="3:5" ht="12.75" customHeight="1">
      <c r="C320" s="14"/>
      <c r="D320" s="14"/>
      <c r="E320" s="14"/>
    </row>
    <row r="321" spans="3:5" ht="12.75" customHeight="1">
      <c r="C321" s="14"/>
      <c r="D321" s="14"/>
      <c r="E321" s="14"/>
    </row>
    <row r="322" spans="3:5" ht="12.75" customHeight="1">
      <c r="C322" s="14"/>
      <c r="D322" s="14"/>
      <c r="E322" s="14"/>
    </row>
    <row r="323" spans="3:5" ht="12.75" customHeight="1">
      <c r="C323" s="14"/>
      <c r="D323" s="14"/>
      <c r="E323" s="14"/>
    </row>
    <row r="324" spans="3:5" ht="12.75" customHeight="1">
      <c r="C324" s="14"/>
      <c r="D324" s="14"/>
      <c r="E324" s="14"/>
    </row>
    <row r="325" spans="3:5" ht="12.75" customHeight="1">
      <c r="C325" s="14"/>
      <c r="D325" s="14"/>
      <c r="E325" s="14"/>
    </row>
    <row r="326" spans="3:5" ht="12.75" customHeight="1">
      <c r="C326" s="14"/>
      <c r="D326" s="14"/>
      <c r="E326" s="14"/>
    </row>
    <row r="327" spans="3:5" ht="12.75" customHeight="1">
      <c r="C327" s="14"/>
      <c r="D327" s="14"/>
      <c r="E327" s="14"/>
    </row>
    <row r="328" spans="3:5" ht="12.75" customHeight="1">
      <c r="C328" s="14"/>
      <c r="D328" s="14"/>
      <c r="E328" s="14"/>
    </row>
    <row r="329" spans="3:5" ht="12.75" customHeight="1">
      <c r="C329" s="14"/>
      <c r="D329" s="14"/>
      <c r="E329" s="14"/>
    </row>
    <row r="330" spans="3:5" ht="12.75" customHeight="1">
      <c r="C330" s="14"/>
      <c r="D330" s="14"/>
      <c r="E330" s="14"/>
    </row>
    <row r="331" spans="3:5" ht="12.75" customHeight="1">
      <c r="C331" s="14"/>
      <c r="D331" s="14"/>
      <c r="E331" s="14"/>
    </row>
    <row r="332" spans="3:5" ht="12.75" customHeight="1">
      <c r="C332" s="14"/>
      <c r="D332" s="14"/>
      <c r="E332" s="14"/>
    </row>
    <row r="333" spans="3:5" ht="12.75" customHeight="1">
      <c r="C333" s="14"/>
      <c r="D333" s="14"/>
      <c r="E333" s="14"/>
    </row>
    <row r="334" spans="3:5" ht="12.75" customHeight="1">
      <c r="C334" s="14"/>
      <c r="D334" s="14"/>
      <c r="E334" s="14"/>
    </row>
    <row r="335" spans="3:5" ht="12.75" customHeight="1">
      <c r="C335" s="14"/>
      <c r="D335" s="14"/>
      <c r="E335" s="14"/>
    </row>
    <row r="336" spans="3:5" ht="12.75" customHeight="1">
      <c r="C336" s="14"/>
      <c r="D336" s="14"/>
      <c r="E336" s="14"/>
    </row>
    <row r="337" spans="3:5" ht="12.75" customHeight="1">
      <c r="C337" s="14"/>
      <c r="D337" s="14"/>
      <c r="E337" s="14"/>
    </row>
    <row r="338" spans="3:5" ht="12.75" customHeight="1">
      <c r="C338" s="14"/>
      <c r="D338" s="14"/>
      <c r="E338" s="14"/>
    </row>
    <row r="339" spans="3:5" ht="12.75" customHeight="1">
      <c r="C339" s="14"/>
      <c r="D339" s="14"/>
      <c r="E339" s="14"/>
    </row>
    <row r="340" spans="3:5" ht="12.75" customHeight="1">
      <c r="C340" s="14"/>
      <c r="D340" s="14"/>
      <c r="E340" s="14"/>
    </row>
    <row r="341" spans="3:5" ht="12.75" customHeight="1">
      <c r="C341" s="14"/>
      <c r="D341" s="14"/>
      <c r="E341" s="14"/>
    </row>
    <row r="342" spans="3:5" ht="12.75" customHeight="1">
      <c r="C342" s="14"/>
      <c r="D342" s="14"/>
      <c r="E342" s="14"/>
    </row>
    <row r="343" spans="3:5" ht="12.75" customHeight="1">
      <c r="C343" s="14"/>
      <c r="D343" s="14"/>
      <c r="E343" s="14"/>
    </row>
    <row r="344" spans="3:5" ht="12.75" customHeight="1">
      <c r="C344" s="14"/>
      <c r="D344" s="14"/>
      <c r="E344" s="14"/>
    </row>
    <row r="345" spans="3:5" ht="12.75" customHeight="1">
      <c r="C345" s="14"/>
      <c r="D345" s="14"/>
      <c r="E345" s="14"/>
    </row>
    <row r="346" spans="3:5" ht="12.75" customHeight="1">
      <c r="C346" s="14"/>
      <c r="D346" s="14"/>
      <c r="E346" s="14"/>
    </row>
    <row r="347" spans="3:5" ht="12.75" customHeight="1">
      <c r="C347" s="14"/>
      <c r="D347" s="14"/>
      <c r="E347" s="14"/>
    </row>
    <row r="348" spans="3:5" ht="12.75" customHeight="1">
      <c r="C348" s="14"/>
      <c r="D348" s="14"/>
      <c r="E348" s="14"/>
    </row>
    <row r="349" spans="3:5" ht="12.75" customHeight="1">
      <c r="C349" s="14"/>
      <c r="D349" s="14"/>
      <c r="E349" s="14"/>
    </row>
    <row r="350" spans="3:5" ht="12.75" customHeight="1">
      <c r="C350" s="14"/>
      <c r="D350" s="14"/>
      <c r="E350" s="14"/>
    </row>
    <row r="351" spans="3:5" ht="12.75" customHeight="1">
      <c r="C351" s="14"/>
      <c r="D351" s="14"/>
      <c r="E351" s="14"/>
    </row>
    <row r="352" spans="3:5" ht="12.75" customHeight="1">
      <c r="C352" s="14"/>
      <c r="D352" s="14"/>
      <c r="E352" s="14"/>
    </row>
    <row r="353" spans="3:5" ht="12.75" customHeight="1">
      <c r="C353" s="14"/>
      <c r="D353" s="14"/>
      <c r="E353" s="14"/>
    </row>
    <row r="354" spans="3:5" ht="12.75" customHeight="1">
      <c r="C354" s="14"/>
      <c r="D354" s="14"/>
      <c r="E354" s="14"/>
    </row>
    <row r="355" spans="3:5" ht="12.75" customHeight="1">
      <c r="C355" s="14"/>
      <c r="D355" s="14"/>
      <c r="E355" s="14"/>
    </row>
    <row r="356" spans="3:5" ht="12.75" customHeight="1">
      <c r="C356" s="14"/>
      <c r="D356" s="14"/>
      <c r="E356" s="14"/>
    </row>
    <row r="357" spans="3:5" ht="12.75" customHeight="1">
      <c r="C357" s="14"/>
      <c r="D357" s="14"/>
      <c r="E357" s="14"/>
    </row>
    <row r="358" spans="3:5" ht="12.75" customHeight="1">
      <c r="C358" s="14"/>
      <c r="D358" s="14"/>
      <c r="E358" s="14"/>
    </row>
    <row r="359" spans="3:5" ht="12.75" customHeight="1">
      <c r="C359" s="14"/>
      <c r="D359" s="14"/>
      <c r="E359" s="14"/>
    </row>
    <row r="360" spans="3:5" ht="12.75" customHeight="1">
      <c r="C360" s="14"/>
      <c r="D360" s="14"/>
      <c r="E360" s="14"/>
    </row>
    <row r="361" spans="3:5" ht="12.75" customHeight="1">
      <c r="C361" s="14"/>
      <c r="D361" s="14"/>
      <c r="E361" s="14"/>
    </row>
    <row r="362" spans="3:5" ht="12.75" customHeight="1">
      <c r="C362" s="14"/>
      <c r="D362" s="14"/>
      <c r="E362" s="14"/>
    </row>
    <row r="363" spans="3:5" ht="12.75" customHeight="1">
      <c r="C363" s="14"/>
      <c r="D363" s="14"/>
      <c r="E363" s="14"/>
    </row>
    <row r="364" spans="3:5" ht="12.75" customHeight="1">
      <c r="C364" s="14"/>
      <c r="D364" s="14"/>
      <c r="E364" s="14"/>
    </row>
    <row r="365" spans="3:5" ht="12.75" customHeight="1">
      <c r="C365" s="14"/>
      <c r="D365" s="14"/>
      <c r="E365" s="14"/>
    </row>
    <row r="366" spans="3:5" ht="12.75" customHeight="1">
      <c r="C366" s="14"/>
      <c r="D366" s="14"/>
      <c r="E366" s="14"/>
    </row>
    <row r="367" spans="3:5" ht="12.75" customHeight="1">
      <c r="C367" s="14"/>
      <c r="D367" s="14"/>
      <c r="E367" s="14"/>
    </row>
    <row r="368" spans="3:5" ht="12.75" customHeight="1">
      <c r="C368" s="14"/>
      <c r="D368" s="14"/>
      <c r="E368" s="14"/>
    </row>
    <row r="369" spans="3:5" ht="12.75" customHeight="1">
      <c r="C369" s="14"/>
      <c r="D369" s="14"/>
      <c r="E369" s="14"/>
    </row>
    <row r="370" spans="3:5" ht="12.75" customHeight="1">
      <c r="C370" s="14"/>
      <c r="D370" s="14"/>
      <c r="E370" s="14"/>
    </row>
    <row r="371" spans="3:5" ht="12.75" customHeight="1">
      <c r="C371" s="14"/>
      <c r="D371" s="14"/>
      <c r="E371" s="14"/>
    </row>
    <row r="372" spans="3:5" ht="12.75" customHeight="1">
      <c r="C372" s="14"/>
      <c r="D372" s="14"/>
      <c r="E372" s="14"/>
    </row>
    <row r="373" spans="3:5" ht="12.75" customHeight="1">
      <c r="C373" s="14"/>
      <c r="D373" s="14"/>
      <c r="E373" s="14"/>
    </row>
    <row r="374" spans="3:5" ht="12.75" customHeight="1">
      <c r="C374" s="14"/>
      <c r="D374" s="14"/>
      <c r="E374" s="14"/>
    </row>
    <row r="375" spans="3:5" ht="12.75" customHeight="1">
      <c r="C375" s="14"/>
      <c r="D375" s="14"/>
      <c r="E375" s="14"/>
    </row>
    <row r="376" spans="3:5" ht="12.75" customHeight="1">
      <c r="C376" s="14"/>
      <c r="D376" s="14"/>
      <c r="E376" s="14"/>
    </row>
    <row r="377" spans="3:5" ht="12.75" customHeight="1">
      <c r="C377" s="14"/>
      <c r="D377" s="14"/>
      <c r="E377" s="14"/>
    </row>
    <row r="378" spans="3:5" ht="12.75" customHeight="1">
      <c r="C378" s="14"/>
      <c r="D378" s="14"/>
      <c r="E378" s="14"/>
    </row>
    <row r="379" spans="3:5" ht="12.75" customHeight="1">
      <c r="C379" s="14"/>
      <c r="D379" s="14"/>
      <c r="E379" s="14"/>
    </row>
    <row r="380" spans="3:5" ht="12.75" customHeight="1">
      <c r="C380" s="14"/>
      <c r="D380" s="14"/>
      <c r="E380" s="14"/>
    </row>
    <row r="381" spans="3:5" ht="12.75" customHeight="1">
      <c r="C381" s="14"/>
      <c r="D381" s="14"/>
      <c r="E381" s="14"/>
    </row>
    <row r="382" spans="3:5" ht="12.75" customHeight="1">
      <c r="C382" s="14"/>
      <c r="D382" s="14"/>
      <c r="E382" s="14"/>
    </row>
    <row r="383" spans="3:5" ht="12.75" customHeight="1">
      <c r="C383" s="14"/>
      <c r="D383" s="14"/>
      <c r="E383" s="14"/>
    </row>
    <row r="384" spans="3:5" ht="12.75" customHeight="1">
      <c r="C384" s="14"/>
      <c r="D384" s="14"/>
      <c r="E384" s="14"/>
    </row>
    <row r="385" spans="3:5" ht="12.75" customHeight="1">
      <c r="C385" s="14"/>
      <c r="D385" s="14"/>
      <c r="E385" s="14"/>
    </row>
    <row r="386" spans="3:5" ht="12.75" customHeight="1">
      <c r="C386" s="14"/>
      <c r="D386" s="14"/>
      <c r="E386" s="14"/>
    </row>
    <row r="387" spans="3:5" ht="12.75" customHeight="1">
      <c r="C387" s="14"/>
      <c r="D387" s="14"/>
      <c r="E387" s="14"/>
    </row>
    <row r="388" spans="3:5" ht="12.75" customHeight="1">
      <c r="C388" s="14"/>
      <c r="D388" s="14"/>
      <c r="E388" s="14"/>
    </row>
    <row r="389" spans="3:5" ht="12.75" customHeight="1">
      <c r="C389" s="14"/>
      <c r="D389" s="14"/>
      <c r="E389" s="14"/>
    </row>
    <row r="390" spans="3:5" ht="12.75" customHeight="1">
      <c r="C390" s="14"/>
      <c r="D390" s="14"/>
      <c r="E390" s="14"/>
    </row>
    <row r="391" spans="3:5" ht="12.75" customHeight="1">
      <c r="C391" s="14"/>
      <c r="D391" s="14"/>
      <c r="E391" s="14"/>
    </row>
    <row r="392" spans="3:5" ht="12.75" customHeight="1">
      <c r="C392" s="14"/>
      <c r="D392" s="14"/>
      <c r="E392" s="14"/>
    </row>
    <row r="393" spans="3:5" ht="12.75" customHeight="1">
      <c r="C393" s="14"/>
      <c r="D393" s="14"/>
      <c r="E393" s="14"/>
    </row>
    <row r="394" spans="3:5" ht="12.75" customHeight="1">
      <c r="C394" s="14"/>
      <c r="D394" s="14"/>
      <c r="E394" s="14"/>
    </row>
    <row r="395" spans="3:5" ht="12.75" customHeight="1">
      <c r="C395" s="14"/>
      <c r="D395" s="14"/>
      <c r="E395" s="14"/>
    </row>
    <row r="396" spans="3:5" ht="12.75" customHeight="1">
      <c r="C396" s="14"/>
      <c r="D396" s="14"/>
      <c r="E396" s="14"/>
    </row>
    <row r="397" spans="3:5" ht="12.75" customHeight="1">
      <c r="C397" s="14"/>
      <c r="D397" s="14"/>
      <c r="E397" s="14"/>
    </row>
    <row r="398" spans="3:5" ht="12.75" customHeight="1">
      <c r="C398" s="14"/>
      <c r="D398" s="14"/>
      <c r="E398" s="14"/>
    </row>
    <row r="399" spans="3:5" ht="12.75" customHeight="1">
      <c r="C399" s="14"/>
      <c r="D399" s="14"/>
      <c r="E399" s="14"/>
    </row>
    <row r="400" spans="3:5" ht="12.75" customHeight="1">
      <c r="C400" s="14"/>
      <c r="D400" s="14"/>
      <c r="E400" s="14"/>
    </row>
    <row r="401" spans="3:5" ht="12.75" customHeight="1">
      <c r="C401" s="14"/>
      <c r="D401" s="14"/>
      <c r="E401" s="14"/>
    </row>
    <row r="402" spans="3:5" ht="12.75" customHeight="1">
      <c r="C402" s="14"/>
      <c r="D402" s="14"/>
      <c r="E402" s="14"/>
    </row>
    <row r="403" spans="3:5" ht="12.75" customHeight="1">
      <c r="C403" s="14"/>
      <c r="D403" s="14"/>
      <c r="E403" s="14"/>
    </row>
    <row r="404" spans="3:5" ht="12.75" customHeight="1">
      <c r="C404" s="14"/>
      <c r="D404" s="14"/>
      <c r="E404" s="14"/>
    </row>
    <row r="405" spans="3:5" ht="12.75" customHeight="1">
      <c r="C405" s="14"/>
      <c r="D405" s="14"/>
      <c r="E405" s="14"/>
    </row>
    <row r="406" spans="3:5" ht="12.75" customHeight="1">
      <c r="C406" s="14"/>
      <c r="D406" s="14"/>
      <c r="E406" s="14"/>
    </row>
    <row r="407" spans="3:5" ht="12.75" customHeight="1">
      <c r="C407" s="14"/>
      <c r="D407" s="14"/>
      <c r="E407" s="14"/>
    </row>
    <row r="408" spans="3:5" ht="12.75" customHeight="1">
      <c r="C408" s="14"/>
      <c r="D408" s="14"/>
      <c r="E408" s="14"/>
    </row>
    <row r="409" spans="3:5" ht="12.75" customHeight="1">
      <c r="C409" s="14"/>
      <c r="D409" s="14"/>
      <c r="E409" s="14"/>
    </row>
    <row r="410" spans="3:5" ht="12.75" customHeight="1">
      <c r="C410" s="14"/>
      <c r="D410" s="14"/>
      <c r="E410" s="14"/>
    </row>
    <row r="411" spans="3:5" ht="12.75" customHeight="1">
      <c r="C411" s="14"/>
      <c r="D411" s="14"/>
      <c r="E411" s="14"/>
    </row>
    <row r="412" spans="3:5" ht="12.75" customHeight="1">
      <c r="C412" s="14"/>
      <c r="D412" s="14"/>
      <c r="E412" s="14"/>
    </row>
    <row r="413" spans="3:5" ht="12.75" customHeight="1">
      <c r="C413" s="14"/>
      <c r="D413" s="14"/>
      <c r="E413" s="14"/>
    </row>
    <row r="414" spans="3:5" ht="12.75" customHeight="1">
      <c r="C414" s="14"/>
      <c r="D414" s="14"/>
      <c r="E414" s="14"/>
    </row>
    <row r="415" spans="3:5" ht="12.75" customHeight="1">
      <c r="C415" s="14"/>
      <c r="D415" s="14"/>
      <c r="E415" s="14"/>
    </row>
    <row r="416" spans="3:5" ht="12.75" customHeight="1">
      <c r="C416" s="14"/>
      <c r="D416" s="14"/>
      <c r="E416" s="14"/>
    </row>
    <row r="417" spans="3:5" ht="12.75" customHeight="1">
      <c r="C417" s="14"/>
      <c r="D417" s="14"/>
      <c r="E417" s="14"/>
    </row>
    <row r="418" spans="3:5" ht="12.75" customHeight="1">
      <c r="C418" s="14"/>
      <c r="D418" s="14"/>
      <c r="E418" s="14"/>
    </row>
    <row r="419" spans="3:5" ht="12.75" customHeight="1">
      <c r="C419" s="14"/>
      <c r="D419" s="14"/>
      <c r="E419" s="14"/>
    </row>
    <row r="420" spans="3:5" ht="12.75" customHeight="1">
      <c r="C420" s="14"/>
      <c r="D420" s="14"/>
      <c r="E420" s="14"/>
    </row>
    <row r="421" spans="3:5" ht="12.75" customHeight="1">
      <c r="C421" s="14"/>
      <c r="D421" s="14"/>
      <c r="E421" s="14"/>
    </row>
    <row r="422" spans="3:5" ht="12.75" customHeight="1">
      <c r="C422" s="14"/>
      <c r="D422" s="14"/>
      <c r="E422" s="14"/>
    </row>
    <row r="423" spans="3:5" ht="12.75" customHeight="1">
      <c r="C423" s="14"/>
      <c r="D423" s="14"/>
      <c r="E423" s="14"/>
    </row>
    <row r="424" spans="3:5" ht="12.75" customHeight="1">
      <c r="C424" s="14"/>
      <c r="D424" s="14"/>
      <c r="E424" s="14"/>
    </row>
    <row r="425" spans="3:5" ht="12.75" customHeight="1">
      <c r="C425" s="14"/>
      <c r="D425" s="14"/>
      <c r="E425" s="14"/>
    </row>
    <row r="426" spans="3:5" ht="12.75" customHeight="1">
      <c r="C426" s="14"/>
      <c r="D426" s="14"/>
      <c r="E426" s="14"/>
    </row>
    <row r="427" spans="3:5" ht="12.75" customHeight="1">
      <c r="C427" s="14"/>
      <c r="D427" s="14"/>
      <c r="E427" s="14"/>
    </row>
    <row r="428" spans="3:5" ht="12.75" customHeight="1">
      <c r="C428" s="14"/>
      <c r="D428" s="14"/>
      <c r="E428" s="14"/>
    </row>
    <row r="429" spans="3:5" ht="12.75" customHeight="1">
      <c r="C429" s="14"/>
      <c r="D429" s="14"/>
      <c r="E429" s="14"/>
    </row>
    <row r="430" spans="3:5" ht="12.75" customHeight="1">
      <c r="C430" s="14"/>
      <c r="D430" s="14"/>
      <c r="E430" s="14"/>
    </row>
    <row r="431" spans="3:5" ht="12.75" customHeight="1">
      <c r="C431" s="14"/>
      <c r="D431" s="14"/>
      <c r="E431" s="14"/>
    </row>
    <row r="432" spans="3:5" ht="12.75" customHeight="1">
      <c r="C432" s="14"/>
      <c r="D432" s="14"/>
      <c r="E432" s="14"/>
    </row>
    <row r="433" spans="3:5" ht="12.75" customHeight="1">
      <c r="C433" s="14"/>
      <c r="D433" s="14"/>
      <c r="E433" s="14"/>
    </row>
    <row r="434" spans="3:5" ht="12.75" customHeight="1">
      <c r="C434" s="14"/>
      <c r="D434" s="14"/>
      <c r="E434" s="14"/>
    </row>
    <row r="435" spans="3:5" ht="12.75" customHeight="1">
      <c r="C435" s="14"/>
      <c r="D435" s="14"/>
      <c r="E435" s="14"/>
    </row>
    <row r="436" spans="3:5" ht="12.75" customHeight="1">
      <c r="C436" s="14"/>
      <c r="D436" s="14"/>
      <c r="E436" s="14"/>
    </row>
    <row r="437" spans="3:5" ht="12.75" customHeight="1">
      <c r="C437" s="14"/>
      <c r="D437" s="14"/>
      <c r="E437" s="14"/>
    </row>
    <row r="438" spans="3:5" ht="12.75" customHeight="1">
      <c r="C438" s="14"/>
      <c r="D438" s="14"/>
      <c r="E438" s="14"/>
    </row>
    <row r="439" spans="3:5" ht="12.75" customHeight="1">
      <c r="C439" s="14"/>
      <c r="D439" s="14"/>
      <c r="E439" s="14"/>
    </row>
    <row r="440" spans="3:5" ht="12.75" customHeight="1">
      <c r="C440" s="14"/>
      <c r="D440" s="14"/>
      <c r="E440" s="14"/>
    </row>
    <row r="441" spans="3:5" ht="12.75" customHeight="1">
      <c r="C441" s="14"/>
      <c r="D441" s="14"/>
      <c r="E441" s="14"/>
    </row>
    <row r="442" spans="3:5" ht="12.75" customHeight="1">
      <c r="C442" s="14"/>
      <c r="D442" s="14"/>
      <c r="E442" s="14"/>
    </row>
    <row r="443" spans="3:5" ht="12.75" customHeight="1">
      <c r="C443" s="14"/>
      <c r="D443" s="14"/>
      <c r="E443" s="14"/>
    </row>
    <row r="444" spans="3:5" ht="12.75" customHeight="1">
      <c r="C444" s="14"/>
      <c r="D444" s="14"/>
      <c r="E444" s="14"/>
    </row>
    <row r="445" spans="3:5" ht="12.75" customHeight="1">
      <c r="C445" s="14"/>
      <c r="D445" s="14"/>
      <c r="E445" s="14"/>
    </row>
    <row r="446" spans="3:5" ht="12.75" customHeight="1">
      <c r="C446" s="14"/>
      <c r="D446" s="14"/>
      <c r="E446" s="14"/>
    </row>
    <row r="447" spans="3:5" ht="12.75" customHeight="1">
      <c r="C447" s="14"/>
      <c r="D447" s="14"/>
      <c r="E447" s="14"/>
    </row>
    <row r="448" spans="3:5" ht="12.75" customHeight="1">
      <c r="C448" s="14"/>
      <c r="D448" s="14"/>
      <c r="E448" s="14"/>
    </row>
    <row r="449" spans="3:5" ht="12.75" customHeight="1">
      <c r="C449" s="14"/>
      <c r="D449" s="14"/>
      <c r="E449" s="14"/>
    </row>
    <row r="450" spans="3:5" ht="12.75" customHeight="1">
      <c r="C450" s="14"/>
      <c r="D450" s="14"/>
      <c r="E450" s="14"/>
    </row>
    <row r="451" spans="3:5" ht="12.75" customHeight="1">
      <c r="C451" s="14"/>
      <c r="D451" s="14"/>
      <c r="E451" s="14"/>
    </row>
    <row r="452" spans="3:5" ht="12.75" customHeight="1">
      <c r="C452" s="14"/>
      <c r="D452" s="14"/>
      <c r="E452" s="14"/>
    </row>
    <row r="453" spans="3:5" ht="12.75" customHeight="1">
      <c r="C453" s="14"/>
      <c r="D453" s="14"/>
      <c r="E453" s="14"/>
    </row>
    <row r="454" spans="3:5" ht="12.75" customHeight="1">
      <c r="C454" s="14"/>
      <c r="D454" s="14"/>
      <c r="E454" s="14"/>
    </row>
    <row r="455" spans="3:5" ht="12.75" customHeight="1">
      <c r="C455" s="14"/>
      <c r="D455" s="14"/>
      <c r="E455" s="14"/>
    </row>
    <row r="456" spans="3:5" ht="12.75" customHeight="1">
      <c r="C456" s="14"/>
      <c r="D456" s="14"/>
      <c r="E456" s="14"/>
    </row>
    <row r="457" spans="3:5" ht="12.75" customHeight="1">
      <c r="C457" s="14"/>
      <c r="D457" s="14"/>
      <c r="E457" s="14"/>
    </row>
    <row r="458" spans="3:5" ht="12.75" customHeight="1">
      <c r="C458" s="14"/>
      <c r="D458" s="14"/>
      <c r="E458" s="14"/>
    </row>
    <row r="459" spans="3:5" ht="12.75" customHeight="1">
      <c r="C459" s="14"/>
      <c r="D459" s="14"/>
      <c r="E459" s="14"/>
    </row>
    <row r="460" spans="3:5" ht="12.75" customHeight="1">
      <c r="C460" s="14"/>
      <c r="D460" s="14"/>
      <c r="E460" s="14"/>
    </row>
    <row r="461" spans="3:5" ht="12.75" customHeight="1">
      <c r="C461" s="14"/>
      <c r="D461" s="14"/>
      <c r="E461" s="14"/>
    </row>
    <row r="462" spans="3:5" ht="12.75" customHeight="1">
      <c r="C462" s="14"/>
      <c r="D462" s="14"/>
      <c r="E462" s="14"/>
    </row>
    <row r="463" spans="3:5" ht="12.75" customHeight="1">
      <c r="C463" s="14"/>
      <c r="D463" s="14"/>
      <c r="E463" s="14"/>
    </row>
    <row r="464" spans="3:5" ht="12.75" customHeight="1">
      <c r="C464" s="14"/>
      <c r="D464" s="14"/>
      <c r="E464" s="14"/>
    </row>
    <row r="465" spans="3:5" ht="12.75" customHeight="1">
      <c r="C465" s="14"/>
      <c r="D465" s="14"/>
      <c r="E465" s="14"/>
    </row>
    <row r="466" spans="3:5" ht="12.75" customHeight="1">
      <c r="C466" s="14"/>
      <c r="D466" s="14"/>
      <c r="E466" s="14"/>
    </row>
    <row r="467" spans="3:5" ht="12.75" customHeight="1">
      <c r="C467" s="14"/>
      <c r="D467" s="14"/>
      <c r="E467" s="14"/>
    </row>
    <row r="468" spans="3:5" ht="12.75" customHeight="1">
      <c r="C468" s="14"/>
      <c r="D468" s="14"/>
      <c r="E468" s="14"/>
    </row>
    <row r="469" spans="3:5" ht="12.75" customHeight="1">
      <c r="C469" s="14"/>
      <c r="D469" s="14"/>
      <c r="E469" s="14"/>
    </row>
    <row r="470" spans="3:5" ht="12.75" customHeight="1">
      <c r="C470" s="14"/>
      <c r="D470" s="14"/>
      <c r="E470" s="14"/>
    </row>
    <row r="471" spans="3:5" ht="12.75" customHeight="1">
      <c r="C471" s="14"/>
      <c r="D471" s="14"/>
      <c r="E471" s="14"/>
    </row>
    <row r="472" spans="3:5" ht="12.75" customHeight="1">
      <c r="C472" s="14"/>
      <c r="D472" s="14"/>
      <c r="E472" s="14"/>
    </row>
    <row r="473" spans="3:5" ht="12.75" customHeight="1">
      <c r="C473" s="14"/>
      <c r="D473" s="14"/>
      <c r="E473" s="14"/>
    </row>
    <row r="474" spans="3:5" ht="12.75" customHeight="1">
      <c r="C474" s="14"/>
      <c r="D474" s="14"/>
      <c r="E474" s="14"/>
    </row>
    <row r="475" spans="3:5" ht="12.75" customHeight="1">
      <c r="C475" s="14"/>
      <c r="D475" s="14"/>
      <c r="E475" s="14"/>
    </row>
    <row r="476" spans="3:5" ht="12.75" customHeight="1">
      <c r="C476" s="14"/>
      <c r="D476" s="14"/>
      <c r="E476" s="14"/>
    </row>
    <row r="477" spans="3:5" ht="12.75" customHeight="1">
      <c r="C477" s="14"/>
      <c r="D477" s="14"/>
      <c r="E477" s="14"/>
    </row>
    <row r="478" spans="3:5" ht="12.75" customHeight="1">
      <c r="C478" s="14"/>
      <c r="D478" s="14"/>
      <c r="E478" s="14"/>
    </row>
    <row r="479" spans="3:5" ht="12.75" customHeight="1">
      <c r="C479" s="14"/>
      <c r="D479" s="14"/>
      <c r="E479" s="14"/>
    </row>
    <row r="480" spans="3:5" ht="12.75" customHeight="1">
      <c r="C480" s="14"/>
      <c r="D480" s="14"/>
      <c r="E480" s="14"/>
    </row>
    <row r="481" spans="3:5" ht="12.75" customHeight="1">
      <c r="C481" s="14"/>
      <c r="D481" s="14"/>
      <c r="E481" s="14"/>
    </row>
    <row r="482" spans="3:5" ht="12.75" customHeight="1">
      <c r="C482" s="14"/>
      <c r="D482" s="14"/>
      <c r="E482" s="14"/>
    </row>
    <row r="483" spans="3:5" ht="12.75" customHeight="1">
      <c r="C483" s="14"/>
      <c r="D483" s="14"/>
      <c r="E483" s="14"/>
    </row>
    <row r="484" spans="3:5" ht="12.75" customHeight="1">
      <c r="C484" s="14"/>
      <c r="D484" s="14"/>
      <c r="E484" s="14"/>
    </row>
    <row r="485" spans="3:5" ht="12.75" customHeight="1">
      <c r="C485" s="14"/>
      <c r="D485" s="14"/>
      <c r="E485" s="14"/>
    </row>
    <row r="486" spans="3:5" ht="12.75" customHeight="1">
      <c r="C486" s="14"/>
      <c r="D486" s="14"/>
      <c r="E486" s="14"/>
    </row>
    <row r="487" spans="3:5" ht="12.75" customHeight="1">
      <c r="C487" s="14"/>
      <c r="D487" s="14"/>
      <c r="E487" s="14"/>
    </row>
    <row r="488" spans="3:5" ht="12.75" customHeight="1">
      <c r="C488" s="14"/>
      <c r="D488" s="14"/>
      <c r="E488" s="14"/>
    </row>
    <row r="489" spans="3:5" ht="12.75" customHeight="1">
      <c r="C489" s="14"/>
      <c r="D489" s="14"/>
      <c r="E489" s="14"/>
    </row>
    <row r="490" spans="3:5" ht="12.75" customHeight="1">
      <c r="C490" s="14"/>
      <c r="D490" s="14"/>
      <c r="E490" s="14"/>
    </row>
    <row r="491" spans="3:5" ht="12.75" customHeight="1">
      <c r="C491" s="14"/>
      <c r="D491" s="14"/>
      <c r="E491" s="14"/>
    </row>
    <row r="492" spans="3:5" ht="12.75" customHeight="1">
      <c r="C492" s="14"/>
      <c r="D492" s="14"/>
      <c r="E492" s="14"/>
    </row>
    <row r="493" spans="3:5" ht="12.75" customHeight="1">
      <c r="C493" s="14"/>
      <c r="D493" s="14"/>
      <c r="E493" s="14"/>
    </row>
    <row r="494" spans="3:5" ht="12.75" customHeight="1">
      <c r="C494" s="14"/>
      <c r="D494" s="14"/>
      <c r="E494" s="14"/>
    </row>
    <row r="495" spans="3:5" ht="12.75" customHeight="1">
      <c r="C495" s="14"/>
      <c r="D495" s="14"/>
      <c r="E495" s="14"/>
    </row>
    <row r="496" spans="3:5" ht="12.75" customHeight="1">
      <c r="C496" s="14"/>
      <c r="D496" s="14"/>
      <c r="E496" s="14"/>
    </row>
    <row r="497" spans="3:5" ht="12.75" customHeight="1">
      <c r="C497" s="14"/>
      <c r="D497" s="14"/>
      <c r="E497" s="14"/>
    </row>
    <row r="498" spans="3:5" ht="12.75" customHeight="1">
      <c r="C498" s="14"/>
      <c r="D498" s="14"/>
      <c r="E498" s="14"/>
    </row>
    <row r="499" spans="3:5" ht="12.75" customHeight="1">
      <c r="C499" s="14"/>
      <c r="D499" s="14"/>
      <c r="E499" s="14"/>
    </row>
    <row r="500" spans="3:5" ht="12.75" customHeight="1">
      <c r="C500" s="14"/>
      <c r="D500" s="14"/>
      <c r="E500" s="14"/>
    </row>
    <row r="501" spans="3:5" ht="12.75" customHeight="1">
      <c r="C501" s="14"/>
      <c r="D501" s="14"/>
      <c r="E501" s="14"/>
    </row>
    <row r="502" spans="3:5" ht="12.75" customHeight="1">
      <c r="C502" s="14"/>
      <c r="D502" s="14"/>
      <c r="E502" s="14"/>
    </row>
    <row r="503" spans="3:5" ht="12.75" customHeight="1">
      <c r="C503" s="14"/>
      <c r="D503" s="14"/>
      <c r="E503" s="14"/>
    </row>
    <row r="504" spans="3:5" ht="12.75" customHeight="1">
      <c r="C504" s="14"/>
      <c r="D504" s="14"/>
      <c r="E504" s="14"/>
    </row>
    <row r="505" spans="3:5" ht="12.75" customHeight="1">
      <c r="C505" s="14"/>
      <c r="D505" s="14"/>
      <c r="E505" s="14"/>
    </row>
    <row r="506" spans="3:5" ht="12.75" customHeight="1">
      <c r="C506" s="14"/>
      <c r="D506" s="14"/>
      <c r="E506" s="14"/>
    </row>
    <row r="507" spans="3:5" ht="12.75" customHeight="1">
      <c r="C507" s="14"/>
      <c r="D507" s="14"/>
      <c r="E507" s="14"/>
    </row>
    <row r="508" spans="3:5" ht="12.75" customHeight="1">
      <c r="C508" s="14"/>
      <c r="D508" s="14"/>
      <c r="E508" s="14"/>
    </row>
    <row r="509" spans="3:5" ht="12.75" customHeight="1">
      <c r="C509" s="14"/>
      <c r="D509" s="14"/>
      <c r="E509" s="14"/>
    </row>
    <row r="510" spans="3:5" ht="12.75" customHeight="1">
      <c r="C510" s="14"/>
      <c r="D510" s="14"/>
      <c r="E510" s="14"/>
    </row>
    <row r="511" spans="3:5" ht="12.75" customHeight="1">
      <c r="C511" s="14"/>
      <c r="D511" s="14"/>
      <c r="E511" s="14"/>
    </row>
    <row r="512" spans="3:5" ht="12.75" customHeight="1">
      <c r="C512" s="14"/>
      <c r="D512" s="14"/>
      <c r="E512" s="14"/>
    </row>
    <row r="513" spans="3:5" ht="12.75" customHeight="1">
      <c r="C513" s="14"/>
      <c r="D513" s="14"/>
      <c r="E513" s="14"/>
    </row>
    <row r="514" spans="3:5" ht="12.75" customHeight="1">
      <c r="C514" s="14"/>
      <c r="D514" s="14"/>
      <c r="E514" s="14"/>
    </row>
    <row r="515" spans="3:5" ht="12.75" customHeight="1">
      <c r="C515" s="14"/>
      <c r="D515" s="14"/>
      <c r="E515" s="14"/>
    </row>
    <row r="516" spans="3:5" ht="12.75" customHeight="1">
      <c r="C516" s="14"/>
      <c r="D516" s="14"/>
      <c r="E516" s="14"/>
    </row>
    <row r="517" spans="3:5" ht="12.75" customHeight="1">
      <c r="C517" s="14"/>
      <c r="D517" s="14"/>
      <c r="E517" s="14"/>
    </row>
    <row r="518" spans="3:5" ht="12.75" customHeight="1">
      <c r="C518" s="14"/>
      <c r="D518" s="14"/>
      <c r="E518" s="14"/>
    </row>
    <row r="519" spans="3:5" ht="12.75" customHeight="1">
      <c r="C519" s="14"/>
      <c r="D519" s="14"/>
      <c r="E519" s="14"/>
    </row>
    <row r="520" spans="3:5" ht="12.75" customHeight="1">
      <c r="C520" s="14"/>
      <c r="D520" s="14"/>
      <c r="E520" s="14"/>
    </row>
    <row r="521" spans="3:5" ht="12.75" customHeight="1">
      <c r="C521" s="14"/>
      <c r="D521" s="14"/>
      <c r="E521" s="14"/>
    </row>
    <row r="522" spans="3:5" ht="12.75" customHeight="1">
      <c r="C522" s="14"/>
      <c r="D522" s="14"/>
      <c r="E522" s="14"/>
    </row>
    <row r="523" spans="3:5" ht="12.75" customHeight="1">
      <c r="C523" s="14"/>
      <c r="D523" s="14"/>
      <c r="E523" s="14"/>
    </row>
    <row r="524" spans="3:5" ht="12.75" customHeight="1">
      <c r="C524" s="14"/>
      <c r="D524" s="14"/>
      <c r="E524" s="14"/>
    </row>
    <row r="525" spans="3:5" ht="12.75" customHeight="1">
      <c r="C525" s="14"/>
      <c r="D525" s="14"/>
      <c r="E525" s="14"/>
    </row>
    <row r="526" spans="3:5" ht="12.75" customHeight="1">
      <c r="C526" s="14"/>
      <c r="D526" s="14"/>
      <c r="E526" s="14"/>
    </row>
    <row r="527" spans="3:5" ht="12.75" customHeight="1">
      <c r="C527" s="14"/>
      <c r="D527" s="14"/>
      <c r="E527" s="14"/>
    </row>
    <row r="528" spans="3:5" ht="12.75" customHeight="1">
      <c r="C528" s="14"/>
      <c r="D528" s="14"/>
      <c r="E528" s="14"/>
    </row>
    <row r="529" spans="3:5" ht="12.75" customHeight="1">
      <c r="C529" s="14"/>
      <c r="D529" s="14"/>
      <c r="E529" s="14"/>
    </row>
    <row r="530" spans="3:5" ht="12.75" customHeight="1">
      <c r="C530" s="14"/>
      <c r="D530" s="14"/>
      <c r="E530" s="14"/>
    </row>
    <row r="531" spans="3:5" ht="12.75" customHeight="1">
      <c r="C531" s="14"/>
      <c r="D531" s="14"/>
      <c r="E531" s="14"/>
    </row>
    <row r="532" spans="3:5" ht="12.75" customHeight="1">
      <c r="C532" s="14"/>
      <c r="D532" s="14"/>
      <c r="E532" s="14"/>
    </row>
    <row r="533" spans="3:5" ht="12.75" customHeight="1">
      <c r="C533" s="14"/>
      <c r="D533" s="14"/>
      <c r="E533" s="14"/>
    </row>
    <row r="534" spans="3:5" ht="12.75" customHeight="1">
      <c r="C534" s="14"/>
      <c r="D534" s="14"/>
      <c r="E534" s="14"/>
    </row>
    <row r="535" spans="3:5" ht="12.75" customHeight="1">
      <c r="C535" s="14"/>
      <c r="D535" s="14"/>
      <c r="E535" s="14"/>
    </row>
    <row r="536" spans="3:5" ht="12.75" customHeight="1">
      <c r="C536" s="14"/>
      <c r="D536" s="14"/>
      <c r="E536" s="14"/>
    </row>
    <row r="537" spans="3:5" ht="12.75" customHeight="1">
      <c r="C537" s="14"/>
      <c r="D537" s="14"/>
      <c r="E537" s="14"/>
    </row>
    <row r="538" spans="3:5" ht="12.75" customHeight="1">
      <c r="C538" s="14"/>
      <c r="D538" s="14"/>
      <c r="E538" s="14"/>
    </row>
    <row r="539" spans="3:5" ht="12.75" customHeight="1">
      <c r="C539" s="14"/>
      <c r="D539" s="14"/>
      <c r="E539" s="14"/>
    </row>
    <row r="540" spans="3:5" ht="12.75" customHeight="1">
      <c r="C540" s="14"/>
      <c r="D540" s="14"/>
      <c r="E540" s="14"/>
    </row>
    <row r="541" spans="3:5" ht="12.75" customHeight="1">
      <c r="C541" s="14"/>
      <c r="D541" s="14"/>
      <c r="E541" s="14"/>
    </row>
    <row r="542" spans="3:5" ht="12.75" customHeight="1">
      <c r="C542" s="14"/>
      <c r="D542" s="14"/>
      <c r="E542" s="14"/>
    </row>
    <row r="543" spans="3:5" ht="12.75" customHeight="1">
      <c r="C543" s="14"/>
      <c r="D543" s="14"/>
      <c r="E543" s="14"/>
    </row>
    <row r="544" spans="3:5" ht="12.75" customHeight="1">
      <c r="C544" s="14"/>
      <c r="D544" s="14"/>
      <c r="E544" s="14"/>
    </row>
    <row r="545" spans="3:5" ht="12.75" customHeight="1">
      <c r="C545" s="14"/>
      <c r="D545" s="14"/>
      <c r="E545" s="14"/>
    </row>
    <row r="546" spans="3:5" ht="12.75" customHeight="1">
      <c r="C546" s="14"/>
      <c r="D546" s="14"/>
      <c r="E546" s="14"/>
    </row>
    <row r="547" spans="3:5" ht="12.75" customHeight="1">
      <c r="C547" s="14"/>
      <c r="D547" s="14"/>
      <c r="E547" s="14"/>
    </row>
    <row r="548" spans="3:5" ht="12.75" customHeight="1">
      <c r="C548" s="14"/>
      <c r="D548" s="14"/>
      <c r="E548" s="14"/>
    </row>
    <row r="549" spans="3:5" ht="12.75" customHeight="1">
      <c r="C549" s="14"/>
      <c r="D549" s="14"/>
      <c r="E549" s="14"/>
    </row>
    <row r="550" spans="3:5" ht="12.75" customHeight="1">
      <c r="C550" s="14"/>
      <c r="D550" s="14"/>
      <c r="E550" s="14"/>
    </row>
    <row r="551" spans="3:5" ht="12.75" customHeight="1">
      <c r="C551" s="14"/>
      <c r="D551" s="14"/>
      <c r="E551" s="14"/>
    </row>
    <row r="552" spans="3:5" ht="12.75" customHeight="1">
      <c r="C552" s="14"/>
      <c r="D552" s="14"/>
      <c r="E552" s="14"/>
    </row>
    <row r="553" spans="3:5" ht="12.75" customHeight="1">
      <c r="C553" s="14"/>
      <c r="D553" s="14"/>
      <c r="E553" s="14"/>
    </row>
    <row r="554" spans="3:5" ht="12.75" customHeight="1">
      <c r="C554" s="14"/>
      <c r="D554" s="14"/>
      <c r="E554" s="14"/>
    </row>
    <row r="555" spans="3:5" ht="12.75" customHeight="1">
      <c r="C555" s="14"/>
      <c r="D555" s="14"/>
      <c r="E555" s="14"/>
    </row>
    <row r="556" spans="3:5" ht="12.75" customHeight="1">
      <c r="C556" s="14"/>
      <c r="D556" s="14"/>
      <c r="E556" s="14"/>
    </row>
    <row r="557" spans="3:5" ht="12.75" customHeight="1">
      <c r="C557" s="14"/>
      <c r="D557" s="14"/>
      <c r="E557" s="14"/>
    </row>
    <row r="558" spans="3:5" ht="12.75" customHeight="1">
      <c r="C558" s="14"/>
      <c r="D558" s="14"/>
      <c r="E558" s="14"/>
    </row>
    <row r="559" spans="3:5" ht="12.75" customHeight="1">
      <c r="C559" s="14"/>
      <c r="D559" s="14"/>
      <c r="E559" s="14"/>
    </row>
    <row r="560" spans="3:5" ht="12.75" customHeight="1">
      <c r="C560" s="14"/>
      <c r="D560" s="14"/>
      <c r="E560" s="14"/>
    </row>
    <row r="561" spans="3:5" ht="12.75" customHeight="1">
      <c r="C561" s="14"/>
      <c r="D561" s="14"/>
      <c r="E561" s="14"/>
    </row>
    <row r="562" spans="3:5" ht="12.75" customHeight="1">
      <c r="C562" s="14"/>
      <c r="D562" s="14"/>
      <c r="E562" s="14"/>
    </row>
    <row r="563" spans="3:5" ht="12.75" customHeight="1">
      <c r="C563" s="14"/>
      <c r="D563" s="14"/>
      <c r="E563" s="14"/>
    </row>
    <row r="564" spans="3:5" ht="12.75" customHeight="1">
      <c r="C564" s="14"/>
      <c r="D564" s="14"/>
      <c r="E564" s="14"/>
    </row>
    <row r="565" spans="3:5" ht="12.75" customHeight="1">
      <c r="C565" s="14"/>
      <c r="D565" s="14"/>
      <c r="E565" s="14"/>
    </row>
    <row r="566" spans="3:5" ht="12.75" customHeight="1">
      <c r="C566" s="14"/>
      <c r="D566" s="14"/>
      <c r="E566" s="14"/>
    </row>
    <row r="567" spans="3:5" ht="12.75" customHeight="1">
      <c r="C567" s="14"/>
      <c r="D567" s="14"/>
      <c r="E567" s="14"/>
    </row>
    <row r="568" spans="3:5" ht="12.75" customHeight="1">
      <c r="C568" s="14"/>
      <c r="D568" s="14"/>
      <c r="E568" s="14"/>
    </row>
    <row r="569" spans="3:5" ht="12.75" customHeight="1">
      <c r="C569" s="14"/>
      <c r="D569" s="14"/>
      <c r="E569" s="14"/>
    </row>
    <row r="570" spans="3:5" ht="12.75" customHeight="1">
      <c r="C570" s="14"/>
      <c r="D570" s="14"/>
      <c r="E570" s="14"/>
    </row>
    <row r="571" spans="3:5" ht="12.75" customHeight="1">
      <c r="C571" s="14"/>
      <c r="D571" s="14"/>
      <c r="E571" s="14"/>
    </row>
    <row r="572" spans="3:5" ht="12.75" customHeight="1">
      <c r="C572" s="14"/>
      <c r="D572" s="14"/>
      <c r="E572" s="14"/>
    </row>
    <row r="573" spans="3:5" ht="12.75" customHeight="1">
      <c r="C573" s="14"/>
      <c r="D573" s="14"/>
      <c r="E573" s="14"/>
    </row>
    <row r="574" spans="3:5" ht="12.75" customHeight="1">
      <c r="C574" s="14"/>
      <c r="D574" s="14"/>
      <c r="E574" s="14"/>
    </row>
    <row r="575" spans="3:5" ht="12.75" customHeight="1">
      <c r="C575" s="14"/>
      <c r="D575" s="14"/>
      <c r="E575" s="14"/>
    </row>
    <row r="576" spans="3:5" ht="12.75" customHeight="1">
      <c r="C576" s="14"/>
      <c r="D576" s="14"/>
      <c r="E576" s="14"/>
    </row>
    <row r="577" spans="3:5" ht="12.75" customHeight="1">
      <c r="C577" s="14"/>
      <c r="D577" s="14"/>
      <c r="E577" s="14"/>
    </row>
    <row r="578" spans="3:5" ht="12.75" customHeight="1">
      <c r="C578" s="14"/>
      <c r="D578" s="14"/>
      <c r="E578" s="14"/>
    </row>
    <row r="579" spans="3:5" ht="12.75" customHeight="1">
      <c r="C579" s="14"/>
      <c r="D579" s="14"/>
      <c r="E579" s="14"/>
    </row>
    <row r="580" spans="3:5" ht="12.75" customHeight="1">
      <c r="C580" s="14"/>
      <c r="D580" s="14"/>
      <c r="E580" s="14"/>
    </row>
    <row r="581" spans="3:5" ht="12.75" customHeight="1">
      <c r="C581" s="14"/>
      <c r="D581" s="14"/>
      <c r="E581" s="14"/>
    </row>
    <row r="582" spans="3:5" ht="12.75" customHeight="1">
      <c r="C582" s="14"/>
      <c r="D582" s="14"/>
      <c r="E582" s="14"/>
    </row>
    <row r="583" spans="3:5" ht="12.75" customHeight="1">
      <c r="C583" s="14"/>
      <c r="D583" s="14"/>
      <c r="E583" s="14"/>
    </row>
    <row r="584" spans="3:5" ht="12.75" customHeight="1">
      <c r="C584" s="14"/>
      <c r="D584" s="14"/>
      <c r="E584" s="14"/>
    </row>
    <row r="585" spans="3:5" ht="12.75" customHeight="1">
      <c r="C585" s="14"/>
      <c r="D585" s="14"/>
      <c r="E585" s="14"/>
    </row>
    <row r="586" spans="3:5" ht="12.75" customHeight="1">
      <c r="C586" s="14"/>
      <c r="D586" s="14"/>
      <c r="E586" s="14"/>
    </row>
    <row r="587" spans="3:5" ht="12.75" customHeight="1">
      <c r="C587" s="14"/>
      <c r="D587" s="14"/>
      <c r="E587" s="14"/>
    </row>
    <row r="588" spans="3:5" ht="12.75" customHeight="1">
      <c r="C588" s="14"/>
      <c r="D588" s="14"/>
      <c r="E588" s="14"/>
    </row>
    <row r="589" spans="3:5" ht="12.75" customHeight="1">
      <c r="C589" s="14"/>
      <c r="D589" s="14"/>
      <c r="E589" s="14"/>
    </row>
    <row r="590" spans="3:5" ht="12.75" customHeight="1">
      <c r="C590" s="14"/>
      <c r="D590" s="14"/>
      <c r="E590" s="14"/>
    </row>
    <row r="591" spans="3:5" ht="12.75" customHeight="1">
      <c r="C591" s="14"/>
      <c r="D591" s="14"/>
      <c r="E591" s="14"/>
    </row>
    <row r="592" spans="3:5" ht="12.75" customHeight="1">
      <c r="C592" s="14"/>
      <c r="D592" s="14"/>
      <c r="E592" s="14"/>
    </row>
    <row r="593" spans="3:5" ht="12.75" customHeight="1">
      <c r="C593" s="14"/>
      <c r="D593" s="14"/>
      <c r="E593" s="14"/>
    </row>
    <row r="594" spans="3:5" ht="12.75" customHeight="1">
      <c r="C594" s="14"/>
      <c r="D594" s="14"/>
      <c r="E594" s="14"/>
    </row>
    <row r="595" spans="3:5" ht="12.75" customHeight="1">
      <c r="C595" s="14"/>
      <c r="D595" s="14"/>
      <c r="E595" s="14"/>
    </row>
    <row r="596" spans="3:5" ht="12.75" customHeight="1">
      <c r="C596" s="14"/>
      <c r="D596" s="14"/>
      <c r="E596" s="14"/>
    </row>
    <row r="597" spans="3:5" ht="12.75" customHeight="1">
      <c r="C597" s="14"/>
      <c r="D597" s="14"/>
      <c r="E597" s="14"/>
    </row>
    <row r="598" spans="3:5" ht="12.75" customHeight="1">
      <c r="C598" s="14"/>
      <c r="D598" s="14"/>
      <c r="E598" s="14"/>
    </row>
    <row r="599" spans="3:5" ht="12.75" customHeight="1">
      <c r="C599" s="14"/>
      <c r="D599" s="14"/>
      <c r="E599" s="14"/>
    </row>
    <row r="600" spans="3:5" ht="12.75" customHeight="1">
      <c r="C600" s="14"/>
      <c r="D600" s="14"/>
      <c r="E600" s="14"/>
    </row>
    <row r="601" spans="3:5" ht="12.75" customHeight="1">
      <c r="C601" s="14"/>
      <c r="D601" s="14"/>
      <c r="E601" s="14"/>
    </row>
    <row r="602" spans="3:5" ht="12.75" customHeight="1">
      <c r="C602" s="14"/>
      <c r="D602" s="14"/>
      <c r="E602" s="14"/>
    </row>
    <row r="603" spans="3:5" ht="12.75" customHeight="1">
      <c r="C603" s="14"/>
      <c r="D603" s="14"/>
      <c r="E603" s="14"/>
    </row>
    <row r="604" spans="3:5" ht="12.75" customHeight="1">
      <c r="C604" s="14"/>
      <c r="D604" s="14"/>
      <c r="E604" s="14"/>
    </row>
    <row r="605" spans="3:5" ht="12.75" customHeight="1">
      <c r="C605" s="14"/>
      <c r="D605" s="14"/>
      <c r="E605" s="14"/>
    </row>
    <row r="606" spans="3:5" ht="12.75" customHeight="1">
      <c r="C606" s="14"/>
      <c r="D606" s="14"/>
      <c r="E606" s="14"/>
    </row>
    <row r="607" spans="3:5" ht="12.75" customHeight="1">
      <c r="C607" s="14"/>
      <c r="D607" s="14"/>
      <c r="E607" s="14"/>
    </row>
    <row r="608" spans="3:5" ht="12.75" customHeight="1">
      <c r="C608" s="14"/>
      <c r="D608" s="14"/>
      <c r="E608" s="14"/>
    </row>
    <row r="609" spans="3:5" ht="12.75" customHeight="1">
      <c r="C609" s="14"/>
      <c r="D609" s="14"/>
      <c r="E609" s="14"/>
    </row>
    <row r="610" spans="3:5" ht="12.75" customHeight="1">
      <c r="C610" s="14"/>
      <c r="D610" s="14"/>
      <c r="E610" s="14"/>
    </row>
    <row r="611" spans="3:5" ht="12.75" customHeight="1">
      <c r="C611" s="14"/>
      <c r="D611" s="14"/>
      <c r="E611" s="14"/>
    </row>
    <row r="612" spans="3:5" ht="12.75" customHeight="1">
      <c r="C612" s="14"/>
      <c r="D612" s="14"/>
      <c r="E612" s="14"/>
    </row>
    <row r="613" spans="3:5" ht="12.75" customHeight="1">
      <c r="C613" s="14"/>
      <c r="D613" s="14"/>
      <c r="E613" s="14"/>
    </row>
    <row r="614" spans="3:5" ht="12.75" customHeight="1">
      <c r="C614" s="14"/>
      <c r="D614" s="14"/>
      <c r="E614" s="14"/>
    </row>
    <row r="615" spans="3:5" ht="12.75" customHeight="1">
      <c r="C615" s="14"/>
      <c r="D615" s="14"/>
      <c r="E615" s="14"/>
    </row>
    <row r="616" spans="3:5" ht="12.75" customHeight="1">
      <c r="C616" s="14"/>
      <c r="D616" s="14"/>
      <c r="E616" s="14"/>
    </row>
    <row r="617" spans="3:5" ht="12.75" customHeight="1">
      <c r="C617" s="14"/>
      <c r="D617" s="14"/>
      <c r="E617" s="14"/>
    </row>
    <row r="618" spans="3:5" ht="12.75" customHeight="1">
      <c r="C618" s="14"/>
      <c r="D618" s="14"/>
      <c r="E618" s="14"/>
    </row>
    <row r="619" spans="3:5" ht="12.75" customHeight="1">
      <c r="C619" s="14"/>
      <c r="D619" s="14"/>
      <c r="E619" s="14"/>
    </row>
    <row r="620" spans="3:5" ht="12.75" customHeight="1">
      <c r="C620" s="14"/>
      <c r="D620" s="14"/>
      <c r="E620" s="14"/>
    </row>
    <row r="621" spans="3:5" ht="12.75" customHeight="1">
      <c r="C621" s="14"/>
      <c r="D621" s="14"/>
      <c r="E621" s="14"/>
    </row>
    <row r="622" spans="3:5" ht="12.75" customHeight="1">
      <c r="C622" s="14"/>
      <c r="D622" s="14"/>
      <c r="E622" s="14"/>
    </row>
    <row r="623" spans="3:5" ht="12.75" customHeight="1">
      <c r="C623" s="14"/>
      <c r="D623" s="14"/>
      <c r="E623" s="14"/>
    </row>
    <row r="624" spans="3:5" ht="12.75" customHeight="1">
      <c r="C624" s="14"/>
      <c r="D624" s="14"/>
      <c r="E624" s="14"/>
    </row>
    <row r="625" spans="3:5" ht="12.75" customHeight="1">
      <c r="C625" s="14"/>
      <c r="D625" s="14"/>
      <c r="E625" s="14"/>
    </row>
    <row r="626" spans="3:5" ht="12.75" customHeight="1">
      <c r="C626" s="14"/>
      <c r="D626" s="14"/>
      <c r="E626" s="14"/>
    </row>
    <row r="627" spans="3:5" ht="12.75" customHeight="1">
      <c r="C627" s="14"/>
      <c r="D627" s="14"/>
      <c r="E627" s="14"/>
    </row>
    <row r="628" spans="3:5" ht="12.75" customHeight="1">
      <c r="C628" s="14"/>
      <c r="D628" s="14"/>
      <c r="E628" s="14"/>
    </row>
    <row r="629" spans="3:5" ht="12.75" customHeight="1">
      <c r="C629" s="14"/>
      <c r="D629" s="14"/>
      <c r="E629" s="14"/>
    </row>
    <row r="630" spans="3:5" ht="12.75" customHeight="1">
      <c r="C630" s="14"/>
      <c r="D630" s="14"/>
      <c r="E630" s="14"/>
    </row>
    <row r="631" spans="3:5" ht="12.75" customHeight="1">
      <c r="C631" s="14"/>
      <c r="D631" s="14"/>
      <c r="E631" s="14"/>
    </row>
    <row r="632" spans="3:5" ht="12.75" customHeight="1">
      <c r="C632" s="14"/>
      <c r="D632" s="14"/>
      <c r="E632" s="14"/>
    </row>
    <row r="633" spans="3:5" ht="12.75" customHeight="1">
      <c r="C633" s="14"/>
      <c r="D633" s="14"/>
      <c r="E633" s="14"/>
    </row>
    <row r="634" spans="3:5" ht="12.75" customHeight="1">
      <c r="C634" s="14"/>
      <c r="D634" s="14"/>
      <c r="E634" s="14"/>
    </row>
    <row r="635" spans="3:5" ht="12.75" customHeight="1">
      <c r="C635" s="14"/>
      <c r="D635" s="14"/>
      <c r="E635" s="14"/>
    </row>
    <row r="636" spans="3:5" ht="12.75" customHeight="1">
      <c r="C636" s="14"/>
      <c r="D636" s="14"/>
      <c r="E636" s="14"/>
    </row>
    <row r="637" spans="3:5" ht="12.75" customHeight="1">
      <c r="C637" s="14"/>
      <c r="D637" s="14"/>
      <c r="E637" s="14"/>
    </row>
    <row r="638" spans="3:5" ht="12.75" customHeight="1">
      <c r="C638" s="14"/>
      <c r="D638" s="14"/>
      <c r="E638" s="14"/>
    </row>
    <row r="639" spans="3:5" ht="12.75" customHeight="1">
      <c r="C639" s="14"/>
      <c r="D639" s="14"/>
      <c r="E639" s="14"/>
    </row>
    <row r="640" spans="3:5" ht="12.75" customHeight="1">
      <c r="C640" s="14"/>
      <c r="D640" s="14"/>
      <c r="E640" s="14"/>
    </row>
    <row r="641" spans="3:5" ht="12.75" customHeight="1">
      <c r="C641" s="14"/>
      <c r="D641" s="14"/>
      <c r="E641" s="14"/>
    </row>
    <row r="642" spans="3:5" ht="12.75" customHeight="1">
      <c r="C642" s="14"/>
      <c r="D642" s="14"/>
      <c r="E642" s="14"/>
    </row>
    <row r="643" spans="3:5" ht="12.75" customHeight="1">
      <c r="C643" s="14"/>
      <c r="D643" s="14"/>
      <c r="E643" s="14"/>
    </row>
    <row r="644" spans="3:5" ht="12.75" customHeight="1">
      <c r="C644" s="14"/>
      <c r="D644" s="14"/>
      <c r="E644" s="14"/>
    </row>
    <row r="645" spans="3:5" ht="12.75" customHeight="1">
      <c r="C645" s="14"/>
      <c r="D645" s="14"/>
      <c r="E645" s="14"/>
    </row>
    <row r="646" spans="3:5" ht="12.75" customHeight="1">
      <c r="C646" s="14"/>
      <c r="D646" s="14"/>
      <c r="E646" s="14"/>
    </row>
    <row r="647" spans="3:5" ht="12.75" customHeight="1">
      <c r="C647" s="14"/>
      <c r="D647" s="14"/>
      <c r="E647" s="14"/>
    </row>
    <row r="648" spans="3:5" ht="12.75" customHeight="1">
      <c r="C648" s="14"/>
      <c r="D648" s="14"/>
      <c r="E648" s="14"/>
    </row>
    <row r="649" spans="3:5" ht="12.75" customHeight="1">
      <c r="C649" s="14"/>
      <c r="D649" s="14"/>
      <c r="E649" s="14"/>
    </row>
    <row r="650" spans="3:5" ht="12.75" customHeight="1">
      <c r="C650" s="14"/>
      <c r="D650" s="14"/>
      <c r="E650" s="14"/>
    </row>
    <row r="651" spans="3:5" ht="12.75" customHeight="1">
      <c r="C651" s="14"/>
      <c r="D651" s="14"/>
      <c r="E651" s="14"/>
    </row>
    <row r="652" spans="3:5" ht="12.75" customHeight="1">
      <c r="C652" s="14"/>
      <c r="D652" s="14"/>
      <c r="E652" s="14"/>
    </row>
    <row r="653" spans="3:5" ht="12.75" customHeight="1">
      <c r="C653" s="14"/>
      <c r="D653" s="14"/>
      <c r="E653" s="14"/>
    </row>
    <row r="654" spans="3:5" ht="12.75" customHeight="1">
      <c r="C654" s="14"/>
      <c r="D654" s="14"/>
      <c r="E654" s="14"/>
    </row>
    <row r="655" spans="3:5" ht="12.75" customHeight="1">
      <c r="C655" s="14"/>
      <c r="D655" s="14"/>
      <c r="E655" s="14"/>
    </row>
    <row r="656" spans="3:5" ht="12.75" customHeight="1">
      <c r="C656" s="14"/>
      <c r="D656" s="14"/>
      <c r="E656" s="14"/>
    </row>
    <row r="657" spans="3:5" ht="12.75" customHeight="1">
      <c r="C657" s="14"/>
      <c r="D657" s="14"/>
      <c r="E657" s="14"/>
    </row>
    <row r="658" spans="3:5" ht="12.75" customHeight="1">
      <c r="C658" s="14"/>
      <c r="D658" s="14"/>
      <c r="E658" s="14"/>
    </row>
    <row r="659" spans="3:5" ht="12.75" customHeight="1">
      <c r="C659" s="14"/>
      <c r="D659" s="14"/>
      <c r="E659" s="14"/>
    </row>
    <row r="660" spans="3:5" ht="12.75" customHeight="1">
      <c r="C660" s="14"/>
      <c r="D660" s="14"/>
      <c r="E660" s="14"/>
    </row>
    <row r="661" spans="3:5" ht="12.75" customHeight="1">
      <c r="C661" s="14"/>
      <c r="D661" s="14"/>
      <c r="E661" s="14"/>
    </row>
    <row r="662" spans="3:5" ht="12.75" customHeight="1">
      <c r="C662" s="14"/>
      <c r="D662" s="14"/>
      <c r="E662" s="14"/>
    </row>
    <row r="663" spans="3:5" ht="12.75" customHeight="1">
      <c r="C663" s="14"/>
      <c r="D663" s="14"/>
      <c r="E663" s="14"/>
    </row>
    <row r="664" spans="3:5" ht="12.75" customHeight="1">
      <c r="C664" s="14"/>
      <c r="D664" s="14"/>
      <c r="E664" s="14"/>
    </row>
    <row r="665" spans="3:5" ht="12.75" customHeight="1">
      <c r="C665" s="14"/>
      <c r="D665" s="14"/>
      <c r="E665" s="14"/>
    </row>
    <row r="666" spans="3:5" ht="12.75" customHeight="1">
      <c r="C666" s="14"/>
      <c r="D666" s="14"/>
      <c r="E666" s="14"/>
    </row>
    <row r="667" spans="3:5" ht="12.75" customHeight="1">
      <c r="C667" s="14"/>
      <c r="D667" s="14"/>
      <c r="E667" s="14"/>
    </row>
    <row r="668" spans="3:5" ht="12.75" customHeight="1">
      <c r="C668" s="14"/>
      <c r="D668" s="14"/>
      <c r="E668" s="14"/>
    </row>
    <row r="669" spans="3:5" ht="12.75" customHeight="1">
      <c r="C669" s="14"/>
      <c r="D669" s="14"/>
      <c r="E669" s="14"/>
    </row>
    <row r="670" spans="3:5" ht="12.75" customHeight="1">
      <c r="C670" s="14"/>
      <c r="D670" s="14"/>
      <c r="E670" s="14"/>
    </row>
    <row r="671" spans="3:5" ht="12.75" customHeight="1">
      <c r="C671" s="14"/>
      <c r="D671" s="14"/>
      <c r="E671" s="14"/>
    </row>
    <row r="672" spans="3:5" ht="12.75" customHeight="1">
      <c r="C672" s="14"/>
      <c r="D672" s="14"/>
      <c r="E672" s="14"/>
    </row>
    <row r="673" spans="3:5" ht="12.75" customHeight="1">
      <c r="C673" s="14"/>
      <c r="D673" s="14"/>
      <c r="E673" s="14"/>
    </row>
    <row r="674" spans="3:5" ht="12.75" customHeight="1">
      <c r="C674" s="14"/>
      <c r="D674" s="14"/>
      <c r="E674" s="14"/>
    </row>
    <row r="675" spans="3:5" ht="12.75" customHeight="1">
      <c r="C675" s="14"/>
      <c r="D675" s="14"/>
      <c r="E675" s="14"/>
    </row>
    <row r="676" spans="3:5" ht="12.75" customHeight="1">
      <c r="C676" s="14"/>
      <c r="D676" s="14"/>
      <c r="E676" s="14"/>
    </row>
    <row r="677" spans="3:5" ht="12.75" customHeight="1">
      <c r="C677" s="14"/>
      <c r="D677" s="14"/>
      <c r="E677" s="14"/>
    </row>
    <row r="678" spans="3:5" ht="12.75" customHeight="1">
      <c r="C678" s="14"/>
      <c r="D678" s="14"/>
      <c r="E678" s="14"/>
    </row>
    <row r="679" spans="3:5" ht="12.75" customHeight="1">
      <c r="C679" s="14"/>
      <c r="D679" s="14"/>
      <c r="E679" s="14"/>
    </row>
    <row r="680" spans="3:5" ht="12.75" customHeight="1">
      <c r="C680" s="14"/>
      <c r="D680" s="14"/>
      <c r="E680" s="14"/>
    </row>
    <row r="681" spans="3:5" ht="12.75" customHeight="1">
      <c r="C681" s="14"/>
      <c r="D681" s="14"/>
      <c r="E681" s="14"/>
    </row>
    <row r="682" spans="3:5" ht="12.75" customHeight="1">
      <c r="C682" s="14"/>
      <c r="D682" s="14"/>
      <c r="E682" s="14"/>
    </row>
    <row r="683" spans="3:5" ht="12.75" customHeight="1">
      <c r="C683" s="14"/>
      <c r="D683" s="14"/>
      <c r="E683" s="14"/>
    </row>
    <row r="684" spans="3:5" ht="12.75" customHeight="1">
      <c r="C684" s="14"/>
      <c r="D684" s="14"/>
      <c r="E684" s="14"/>
    </row>
    <row r="685" spans="3:5" ht="12.75" customHeight="1">
      <c r="C685" s="14"/>
      <c r="D685" s="14"/>
      <c r="E685" s="14"/>
    </row>
    <row r="686" spans="3:5" ht="12.75" customHeight="1">
      <c r="C686" s="14"/>
      <c r="D686" s="14"/>
      <c r="E686" s="14"/>
    </row>
    <row r="687" spans="3:5" ht="12.75" customHeight="1">
      <c r="C687" s="14"/>
      <c r="D687" s="14"/>
      <c r="E687" s="14"/>
    </row>
    <row r="688" spans="3:5" ht="12.75" customHeight="1">
      <c r="C688" s="14"/>
      <c r="D688" s="14"/>
      <c r="E688" s="14"/>
    </row>
    <row r="689" spans="3:5" ht="12.75" customHeight="1">
      <c r="C689" s="14"/>
      <c r="D689" s="14"/>
      <c r="E689" s="14"/>
    </row>
    <row r="690" spans="3:5" ht="12.75" customHeight="1">
      <c r="C690" s="14"/>
      <c r="D690" s="14"/>
      <c r="E690" s="14"/>
    </row>
    <row r="691" spans="3:5" ht="12.75" customHeight="1">
      <c r="C691" s="14"/>
      <c r="D691" s="14"/>
      <c r="E691" s="14"/>
    </row>
    <row r="692" spans="3:5" ht="12.75" customHeight="1">
      <c r="C692" s="14"/>
      <c r="D692" s="14"/>
      <c r="E692" s="14"/>
    </row>
    <row r="693" spans="3:5" ht="12.75" customHeight="1">
      <c r="C693" s="14"/>
      <c r="D693" s="14"/>
      <c r="E693" s="14"/>
    </row>
    <row r="694" spans="3:5" ht="12.75" customHeight="1">
      <c r="C694" s="14"/>
      <c r="D694" s="14"/>
      <c r="E694" s="14"/>
    </row>
    <row r="695" spans="3:5" ht="12.75" customHeight="1">
      <c r="C695" s="14"/>
      <c r="D695" s="14"/>
      <c r="E695" s="14"/>
    </row>
    <row r="696" spans="3:5" ht="12.75" customHeight="1">
      <c r="C696" s="14"/>
      <c r="D696" s="14"/>
      <c r="E696" s="14"/>
    </row>
    <row r="697" spans="3:5" ht="12.75" customHeight="1">
      <c r="C697" s="14"/>
      <c r="D697" s="14"/>
      <c r="E697" s="14"/>
    </row>
    <row r="698" spans="3:5" ht="12.75" customHeight="1">
      <c r="C698" s="14"/>
      <c r="D698" s="14"/>
      <c r="E698" s="14"/>
    </row>
    <row r="699" spans="3:5" ht="12.75" customHeight="1">
      <c r="C699" s="14"/>
      <c r="D699" s="14"/>
      <c r="E699" s="14"/>
    </row>
    <row r="700" spans="3:5" ht="12.75" customHeight="1">
      <c r="C700" s="14"/>
      <c r="D700" s="14"/>
      <c r="E700" s="14"/>
    </row>
    <row r="701" spans="3:5" ht="12.75" customHeight="1">
      <c r="C701" s="14"/>
      <c r="D701" s="14"/>
      <c r="E701" s="14"/>
    </row>
    <row r="702" spans="3:5" ht="12.75" customHeight="1">
      <c r="C702" s="14"/>
      <c r="D702" s="14"/>
      <c r="E702" s="14"/>
    </row>
    <row r="703" spans="3:5" ht="12.75" customHeight="1">
      <c r="C703" s="14"/>
      <c r="D703" s="14"/>
      <c r="E703" s="14"/>
    </row>
    <row r="704" spans="3:5" ht="12.75" customHeight="1">
      <c r="C704" s="14"/>
      <c r="D704" s="14"/>
      <c r="E704" s="14"/>
    </row>
    <row r="705" spans="3:5" ht="12.75" customHeight="1">
      <c r="C705" s="14"/>
      <c r="D705" s="14"/>
      <c r="E705" s="14"/>
    </row>
    <row r="706" spans="3:5" ht="12.75" customHeight="1">
      <c r="C706" s="14"/>
      <c r="D706" s="14"/>
      <c r="E706" s="14"/>
    </row>
    <row r="707" spans="3:5" ht="12.75" customHeight="1">
      <c r="C707" s="14"/>
      <c r="D707" s="14"/>
      <c r="E707" s="14"/>
    </row>
    <row r="708" spans="3:5" ht="12.75" customHeight="1">
      <c r="C708" s="14"/>
      <c r="D708" s="14"/>
      <c r="E708" s="14"/>
    </row>
    <row r="709" spans="3:5" ht="12.75" customHeight="1">
      <c r="C709" s="14"/>
      <c r="D709" s="14"/>
      <c r="E709" s="14"/>
    </row>
    <row r="710" spans="3:5" ht="12.75" customHeight="1">
      <c r="C710" s="14"/>
      <c r="D710" s="14"/>
      <c r="E710" s="14"/>
    </row>
    <row r="711" spans="3:5" ht="12.75" customHeight="1">
      <c r="C711" s="14"/>
      <c r="D711" s="14"/>
      <c r="E711" s="14"/>
    </row>
    <row r="712" spans="3:5" ht="12.75" customHeight="1">
      <c r="C712" s="14"/>
      <c r="D712" s="14"/>
      <c r="E712" s="14"/>
    </row>
    <row r="713" spans="3:5" ht="12.75" customHeight="1">
      <c r="C713" s="14"/>
      <c r="D713" s="14"/>
      <c r="E713" s="14"/>
    </row>
    <row r="714" spans="3:5" ht="12.75" customHeight="1">
      <c r="C714" s="14"/>
      <c r="D714" s="14"/>
      <c r="E714" s="14"/>
    </row>
    <row r="715" spans="3:5" ht="12.75" customHeight="1">
      <c r="C715" s="14"/>
      <c r="D715" s="14"/>
      <c r="E715" s="14"/>
    </row>
    <row r="716" spans="3:5" ht="12.75" customHeight="1">
      <c r="C716" s="14"/>
      <c r="D716" s="14"/>
      <c r="E716" s="14"/>
    </row>
    <row r="717" spans="3:5" ht="12.75" customHeight="1">
      <c r="C717" s="14"/>
      <c r="D717" s="14"/>
      <c r="E717" s="14"/>
    </row>
    <row r="718" spans="3:5" ht="12.75" customHeight="1">
      <c r="C718" s="14"/>
      <c r="D718" s="14"/>
      <c r="E718" s="14"/>
    </row>
    <row r="719" spans="3:5" ht="12.75" customHeight="1">
      <c r="C719" s="14"/>
      <c r="D719" s="14"/>
      <c r="E719" s="14"/>
    </row>
    <row r="720" spans="3:5" ht="12.75" customHeight="1">
      <c r="C720" s="14"/>
      <c r="D720" s="14"/>
      <c r="E720" s="14"/>
    </row>
    <row r="721" spans="3:5" ht="12.75" customHeight="1">
      <c r="C721" s="14"/>
      <c r="D721" s="14"/>
      <c r="E721" s="14"/>
    </row>
    <row r="722" spans="3:5" ht="12.75" customHeight="1">
      <c r="C722" s="14"/>
      <c r="D722" s="14"/>
      <c r="E722" s="14"/>
    </row>
    <row r="723" spans="3:5" ht="12.75" customHeight="1">
      <c r="C723" s="14"/>
      <c r="D723" s="14"/>
      <c r="E723" s="14"/>
    </row>
    <row r="724" spans="3:5" ht="12.75" customHeight="1">
      <c r="C724" s="14"/>
      <c r="D724" s="14"/>
      <c r="E724" s="14"/>
    </row>
    <row r="725" spans="3:5" ht="12.75" customHeight="1">
      <c r="C725" s="14"/>
      <c r="D725" s="14"/>
      <c r="E725" s="14"/>
    </row>
    <row r="726" spans="3:5" ht="12.75" customHeight="1">
      <c r="C726" s="14"/>
      <c r="D726" s="14"/>
      <c r="E726" s="14"/>
    </row>
    <row r="727" spans="3:5" ht="12.75" customHeight="1">
      <c r="C727" s="14"/>
      <c r="D727" s="14"/>
      <c r="E727" s="14"/>
    </row>
    <row r="728" spans="3:5" ht="12.75" customHeight="1">
      <c r="C728" s="14"/>
      <c r="D728" s="14"/>
      <c r="E728" s="14"/>
    </row>
    <row r="729" spans="3:5" ht="12.75" customHeight="1">
      <c r="C729" s="14"/>
      <c r="D729" s="14"/>
      <c r="E729" s="14"/>
    </row>
    <row r="730" spans="3:5" ht="12.75" customHeight="1">
      <c r="C730" s="14"/>
      <c r="D730" s="14"/>
      <c r="E730" s="14"/>
    </row>
    <row r="731" spans="3:5" ht="12.75" customHeight="1">
      <c r="C731" s="14"/>
      <c r="D731" s="14"/>
      <c r="E731" s="14"/>
    </row>
    <row r="732" spans="3:5" ht="12.75" customHeight="1">
      <c r="C732" s="14"/>
      <c r="D732" s="14"/>
      <c r="E732" s="14"/>
    </row>
    <row r="733" spans="3:5" ht="12.75" customHeight="1">
      <c r="C733" s="14"/>
      <c r="D733" s="14"/>
      <c r="E733" s="14"/>
    </row>
    <row r="734" spans="3:5" ht="12.75" customHeight="1">
      <c r="C734" s="14"/>
      <c r="D734" s="14"/>
      <c r="E734" s="14"/>
    </row>
    <row r="735" spans="3:5" ht="12.75" customHeight="1">
      <c r="C735" s="14"/>
      <c r="D735" s="14"/>
      <c r="E735" s="14"/>
    </row>
    <row r="736" spans="3:5" ht="12.75" customHeight="1">
      <c r="C736" s="14"/>
      <c r="D736" s="14"/>
      <c r="E736" s="14"/>
    </row>
    <row r="737" spans="3:5" ht="12.75" customHeight="1">
      <c r="C737" s="14"/>
      <c r="D737" s="14"/>
      <c r="E737" s="14"/>
    </row>
    <row r="738" spans="3:5" ht="12.75" customHeight="1">
      <c r="C738" s="14"/>
      <c r="D738" s="14"/>
      <c r="E738" s="14"/>
    </row>
    <row r="739" spans="3:5" ht="12.75" customHeight="1">
      <c r="C739" s="14"/>
      <c r="D739" s="14"/>
      <c r="E739" s="14"/>
    </row>
    <row r="740" spans="3:5" ht="12.75" customHeight="1">
      <c r="C740" s="14"/>
      <c r="D740" s="14"/>
      <c r="E740" s="14"/>
    </row>
    <row r="741" spans="3:5" ht="12.75" customHeight="1">
      <c r="C741" s="14"/>
      <c r="D741" s="14"/>
      <c r="E741" s="14"/>
    </row>
    <row r="742" spans="3:5" ht="12.75" customHeight="1">
      <c r="C742" s="14"/>
      <c r="D742" s="14"/>
      <c r="E742" s="14"/>
    </row>
    <row r="743" spans="3:5" ht="12.75" customHeight="1">
      <c r="C743" s="14"/>
      <c r="D743" s="14"/>
      <c r="E743" s="14"/>
    </row>
    <row r="744" spans="3:5" ht="12.75" customHeight="1">
      <c r="C744" s="14"/>
      <c r="D744" s="14"/>
      <c r="E744" s="14"/>
    </row>
    <row r="745" spans="3:5" ht="12.75" customHeight="1">
      <c r="C745" s="14"/>
      <c r="D745" s="14"/>
      <c r="E745" s="14"/>
    </row>
    <row r="746" spans="3:5" ht="12.75" customHeight="1">
      <c r="C746" s="14"/>
      <c r="D746" s="14"/>
      <c r="E746" s="14"/>
    </row>
    <row r="747" spans="3:5" ht="12.75" customHeight="1">
      <c r="C747" s="14"/>
      <c r="D747" s="14"/>
      <c r="E747" s="14"/>
    </row>
    <row r="748" spans="3:5" ht="12.75" customHeight="1">
      <c r="C748" s="14"/>
      <c r="D748" s="14"/>
      <c r="E748" s="14"/>
    </row>
    <row r="749" spans="3:5" ht="12.75" customHeight="1">
      <c r="C749" s="14"/>
      <c r="D749" s="14"/>
      <c r="E749" s="14"/>
    </row>
    <row r="750" spans="3:5" ht="12.75" customHeight="1">
      <c r="C750" s="14"/>
      <c r="D750" s="14"/>
      <c r="E750" s="14"/>
    </row>
    <row r="751" spans="3:5" ht="12.75" customHeight="1">
      <c r="C751" s="14"/>
      <c r="D751" s="14"/>
      <c r="E751" s="14"/>
    </row>
    <row r="752" spans="3:5" ht="12.75" customHeight="1">
      <c r="C752" s="14"/>
      <c r="D752" s="14"/>
      <c r="E752" s="14"/>
    </row>
    <row r="753" spans="3:5" ht="12.75" customHeight="1">
      <c r="C753" s="14"/>
      <c r="D753" s="14"/>
      <c r="E753" s="14"/>
    </row>
    <row r="754" spans="3:5" ht="12.75" customHeight="1">
      <c r="C754" s="14"/>
      <c r="D754" s="14"/>
      <c r="E754" s="14"/>
    </row>
    <row r="755" spans="3:5" ht="12.75" customHeight="1">
      <c r="C755" s="14"/>
      <c r="D755" s="14"/>
      <c r="E755" s="14"/>
    </row>
    <row r="756" spans="3:5" ht="12.75" customHeight="1">
      <c r="C756" s="14"/>
      <c r="D756" s="14"/>
      <c r="E756" s="14"/>
    </row>
    <row r="757" spans="3:5" ht="12.75" customHeight="1">
      <c r="C757" s="14"/>
      <c r="D757" s="14"/>
      <c r="E757" s="14"/>
    </row>
    <row r="758" spans="3:5" ht="12.75" customHeight="1">
      <c r="C758" s="14"/>
      <c r="D758" s="14"/>
      <c r="E758" s="14"/>
    </row>
    <row r="759" spans="3:5" ht="12.75" customHeight="1">
      <c r="C759" s="14"/>
      <c r="D759" s="14"/>
      <c r="E759" s="14"/>
    </row>
    <row r="760" spans="3:5" ht="12.75" customHeight="1">
      <c r="C760" s="14"/>
      <c r="D760" s="14"/>
      <c r="E760" s="14"/>
    </row>
    <row r="761" spans="3:5" ht="12.75" customHeight="1">
      <c r="C761" s="14"/>
      <c r="D761" s="14"/>
      <c r="E761" s="14"/>
    </row>
    <row r="762" spans="3:5" ht="12.75" customHeight="1">
      <c r="C762" s="14"/>
      <c r="D762" s="14"/>
      <c r="E762" s="14"/>
    </row>
    <row r="763" spans="3:5" ht="12.75" customHeight="1">
      <c r="C763" s="14"/>
      <c r="D763" s="14"/>
      <c r="E763" s="14"/>
    </row>
    <row r="764" spans="3:5" ht="12.75" customHeight="1">
      <c r="C764" s="14"/>
      <c r="D764" s="14"/>
      <c r="E764" s="14"/>
    </row>
    <row r="765" spans="3:5" ht="12.75" customHeight="1">
      <c r="C765" s="14"/>
      <c r="D765" s="14"/>
      <c r="E765" s="14"/>
    </row>
    <row r="766" spans="3:5" ht="12.75" customHeight="1">
      <c r="C766" s="14"/>
      <c r="D766" s="14"/>
      <c r="E766" s="14"/>
    </row>
    <row r="767" spans="3:5" ht="12.75" customHeight="1">
      <c r="C767" s="14"/>
      <c r="D767" s="14"/>
      <c r="E767" s="14"/>
    </row>
    <row r="768" spans="3:5" ht="12.75" customHeight="1">
      <c r="C768" s="14"/>
      <c r="D768" s="14"/>
      <c r="E768" s="14"/>
    </row>
    <row r="769" spans="3:5" ht="12.75" customHeight="1">
      <c r="C769" s="14"/>
      <c r="D769" s="14"/>
      <c r="E769" s="14"/>
    </row>
    <row r="770" spans="3:5" ht="12.75" customHeight="1">
      <c r="C770" s="14"/>
      <c r="D770" s="14"/>
      <c r="E770" s="14"/>
    </row>
    <row r="771" spans="3:5" ht="12.75" customHeight="1">
      <c r="C771" s="14"/>
      <c r="D771" s="14"/>
      <c r="E771" s="14"/>
    </row>
    <row r="772" spans="3:5" ht="12.75" customHeight="1">
      <c r="C772" s="14"/>
      <c r="D772" s="14"/>
      <c r="E772" s="14"/>
    </row>
    <row r="773" spans="3:5" ht="12.75" customHeight="1">
      <c r="C773" s="14"/>
      <c r="D773" s="14"/>
      <c r="E773" s="14"/>
    </row>
    <row r="774" spans="3:5" ht="12.75" customHeight="1">
      <c r="C774" s="14"/>
      <c r="D774" s="14"/>
      <c r="E774" s="14"/>
    </row>
    <row r="775" spans="3:5" ht="12.75" customHeight="1">
      <c r="C775" s="14"/>
      <c r="D775" s="14"/>
      <c r="E775" s="14"/>
    </row>
    <row r="776" spans="3:5" ht="12.75" customHeight="1">
      <c r="C776" s="14"/>
      <c r="D776" s="14"/>
      <c r="E776" s="14"/>
    </row>
    <row r="777" spans="3:5" ht="12.75" customHeight="1">
      <c r="C777" s="14"/>
      <c r="D777" s="14"/>
      <c r="E777" s="14"/>
    </row>
    <row r="778" spans="3:5" ht="12.75" customHeight="1">
      <c r="C778" s="14"/>
      <c r="D778" s="14"/>
      <c r="E778" s="14"/>
    </row>
    <row r="779" spans="3:5" ht="12.75" customHeight="1">
      <c r="C779" s="14"/>
      <c r="D779" s="14"/>
      <c r="E779" s="14"/>
    </row>
    <row r="780" spans="3:5" ht="12.75" customHeight="1">
      <c r="C780" s="14"/>
      <c r="D780" s="14"/>
      <c r="E780" s="14"/>
    </row>
    <row r="781" spans="3:5" ht="12.75" customHeight="1">
      <c r="C781" s="14"/>
      <c r="D781" s="14"/>
      <c r="E781" s="14"/>
    </row>
    <row r="782" spans="3:5" ht="12.75" customHeight="1">
      <c r="C782" s="14"/>
      <c r="D782" s="14"/>
      <c r="E782" s="14"/>
    </row>
    <row r="783" spans="3:5" ht="12.75" customHeight="1">
      <c r="C783" s="14"/>
      <c r="D783" s="14"/>
      <c r="E783" s="14"/>
    </row>
    <row r="784" spans="3:5" ht="12.75" customHeight="1">
      <c r="C784" s="14"/>
      <c r="D784" s="14"/>
      <c r="E784" s="14"/>
    </row>
    <row r="785" spans="3:5" ht="12.75" customHeight="1">
      <c r="C785" s="14"/>
      <c r="D785" s="14"/>
      <c r="E785" s="14"/>
    </row>
    <row r="786" spans="3:5" ht="12.75" customHeight="1">
      <c r="C786" s="14"/>
      <c r="D786" s="14"/>
      <c r="E786" s="14"/>
    </row>
    <row r="787" spans="3:5" ht="12.75" customHeight="1">
      <c r="C787" s="14"/>
      <c r="D787" s="14"/>
      <c r="E787" s="14"/>
    </row>
    <row r="788" spans="3:5" ht="12.75" customHeight="1">
      <c r="C788" s="14"/>
      <c r="D788" s="14"/>
      <c r="E788" s="14"/>
    </row>
    <row r="789" spans="3:5" ht="12.75" customHeight="1">
      <c r="C789" s="14"/>
      <c r="D789" s="14"/>
      <c r="E789" s="14"/>
    </row>
    <row r="790" spans="3:5" ht="12.75" customHeight="1">
      <c r="C790" s="14"/>
      <c r="D790" s="14"/>
      <c r="E790" s="14"/>
    </row>
    <row r="791" spans="3:5" ht="12.75" customHeight="1">
      <c r="C791" s="14"/>
      <c r="D791" s="14"/>
      <c r="E791" s="14"/>
    </row>
    <row r="792" spans="3:5" ht="12.75" customHeight="1">
      <c r="C792" s="14"/>
      <c r="D792" s="14"/>
      <c r="E792" s="14"/>
    </row>
    <row r="793" spans="3:5" ht="12.75" customHeight="1">
      <c r="C793" s="14"/>
      <c r="D793" s="14"/>
      <c r="E793" s="14"/>
    </row>
    <row r="794" spans="3:5" ht="12.75" customHeight="1">
      <c r="C794" s="14"/>
      <c r="D794" s="14"/>
      <c r="E794" s="14"/>
    </row>
    <row r="795" spans="3:5" ht="12.75" customHeight="1">
      <c r="C795" s="14"/>
      <c r="D795" s="14"/>
      <c r="E795" s="14"/>
    </row>
    <row r="796" spans="3:5" ht="12.75" customHeight="1">
      <c r="C796" s="14"/>
      <c r="D796" s="14"/>
      <c r="E796" s="14"/>
    </row>
    <row r="797" spans="3:5" ht="12.75" customHeight="1">
      <c r="C797" s="14"/>
      <c r="D797" s="14"/>
      <c r="E797" s="14"/>
    </row>
    <row r="798" spans="3:5" ht="12.75" customHeight="1">
      <c r="C798" s="14"/>
      <c r="D798" s="14"/>
      <c r="E798" s="14"/>
    </row>
    <row r="799" spans="3:5" ht="12.75" customHeight="1">
      <c r="C799" s="14"/>
      <c r="D799" s="14"/>
      <c r="E799" s="14"/>
    </row>
    <row r="800" spans="3:5" ht="12.75" customHeight="1">
      <c r="C800" s="14"/>
      <c r="D800" s="14"/>
      <c r="E800" s="14"/>
    </row>
    <row r="801" spans="3:5" ht="12.75" customHeight="1">
      <c r="C801" s="14"/>
      <c r="D801" s="14"/>
      <c r="E801" s="14"/>
    </row>
    <row r="802" spans="3:5" ht="12.75" customHeight="1">
      <c r="C802" s="14"/>
      <c r="D802" s="14"/>
      <c r="E802" s="14"/>
    </row>
    <row r="803" spans="3:5" ht="12.75" customHeight="1">
      <c r="C803" s="14"/>
      <c r="D803" s="14"/>
      <c r="E803" s="14"/>
    </row>
    <row r="804" spans="3:5" ht="12.75" customHeight="1">
      <c r="C804" s="14"/>
      <c r="D804" s="14"/>
      <c r="E804" s="14"/>
    </row>
    <row r="805" spans="3:5" ht="12.75" customHeight="1">
      <c r="C805" s="14"/>
      <c r="D805" s="14"/>
      <c r="E805" s="14"/>
    </row>
    <row r="806" spans="3:5" ht="12.75" customHeight="1">
      <c r="C806" s="14"/>
      <c r="D806" s="14"/>
      <c r="E806" s="14"/>
    </row>
    <row r="807" spans="3:5" ht="12.75" customHeight="1">
      <c r="C807" s="14"/>
      <c r="D807" s="14"/>
      <c r="E807" s="14"/>
    </row>
    <row r="808" spans="3:5" ht="12.75" customHeight="1">
      <c r="C808" s="14"/>
      <c r="D808" s="14"/>
      <c r="E808" s="14"/>
    </row>
    <row r="809" spans="3:5" ht="12.75" customHeight="1">
      <c r="C809" s="14"/>
      <c r="D809" s="14"/>
      <c r="E809" s="14"/>
    </row>
    <row r="810" spans="3:5" ht="12.75" customHeight="1">
      <c r="C810" s="14"/>
      <c r="D810" s="14"/>
      <c r="E810" s="14"/>
    </row>
    <row r="811" spans="3:5" ht="12.75" customHeight="1">
      <c r="C811" s="14"/>
      <c r="D811" s="14"/>
      <c r="E811" s="14"/>
    </row>
    <row r="812" spans="3:5" ht="12.75" customHeight="1">
      <c r="C812" s="14"/>
      <c r="D812" s="14"/>
      <c r="E812" s="14"/>
    </row>
    <row r="813" spans="3:5" ht="12.75" customHeight="1">
      <c r="C813" s="14"/>
      <c r="D813" s="14"/>
      <c r="E813" s="14"/>
    </row>
    <row r="814" spans="3:5" ht="12.75" customHeight="1">
      <c r="C814" s="14"/>
      <c r="D814" s="14"/>
      <c r="E814" s="14"/>
    </row>
    <row r="815" spans="3:5" ht="12.75" customHeight="1">
      <c r="C815" s="14"/>
      <c r="D815" s="14"/>
      <c r="E815" s="14"/>
    </row>
    <row r="816" spans="3:5" ht="12.75" customHeight="1">
      <c r="C816" s="14"/>
      <c r="D816" s="14"/>
      <c r="E816" s="14"/>
    </row>
    <row r="817" spans="3:5" ht="12.75" customHeight="1">
      <c r="C817" s="14"/>
      <c r="D817" s="14"/>
      <c r="E817" s="14"/>
    </row>
    <row r="818" spans="3:5" ht="12.75" customHeight="1">
      <c r="C818" s="14"/>
      <c r="D818" s="14"/>
      <c r="E818" s="14"/>
    </row>
    <row r="819" spans="3:5" ht="12.75" customHeight="1">
      <c r="C819" s="14"/>
      <c r="D819" s="14"/>
      <c r="E819" s="14"/>
    </row>
    <row r="820" spans="3:5" ht="12.75" customHeight="1">
      <c r="C820" s="14"/>
      <c r="D820" s="14"/>
      <c r="E820" s="14"/>
    </row>
    <row r="821" spans="3:5" ht="12.75" customHeight="1">
      <c r="C821" s="14"/>
      <c r="D821" s="14"/>
      <c r="E821" s="14"/>
    </row>
    <row r="822" spans="3:5" ht="12.75" customHeight="1">
      <c r="C822" s="14"/>
      <c r="D822" s="14"/>
      <c r="E822" s="14"/>
    </row>
    <row r="823" spans="3:5" ht="12.75" customHeight="1">
      <c r="C823" s="14"/>
      <c r="D823" s="14"/>
      <c r="E823" s="14"/>
    </row>
    <row r="824" spans="3:5" ht="12.75" customHeight="1">
      <c r="C824" s="14"/>
      <c r="D824" s="14"/>
      <c r="E824" s="14"/>
    </row>
    <row r="825" spans="3:5" ht="12.75" customHeight="1">
      <c r="C825" s="14"/>
      <c r="D825" s="14"/>
      <c r="E825" s="14"/>
    </row>
    <row r="826" spans="3:5" ht="12.75" customHeight="1">
      <c r="C826" s="14"/>
      <c r="D826" s="14"/>
      <c r="E826" s="14"/>
    </row>
    <row r="827" spans="3:5" ht="12.75" customHeight="1">
      <c r="C827" s="14"/>
      <c r="D827" s="14"/>
      <c r="E827" s="14"/>
    </row>
    <row r="828" spans="3:5" ht="12.75" customHeight="1">
      <c r="C828" s="14"/>
      <c r="D828" s="14"/>
      <c r="E828" s="14"/>
    </row>
    <row r="829" spans="3:5" ht="12.75" customHeight="1">
      <c r="C829" s="14"/>
      <c r="D829" s="14"/>
      <c r="E829" s="14"/>
    </row>
    <row r="830" spans="3:5" ht="12.75" customHeight="1">
      <c r="C830" s="14"/>
      <c r="D830" s="14"/>
      <c r="E830" s="14"/>
    </row>
    <row r="831" spans="3:5" ht="12.75" customHeight="1">
      <c r="C831" s="14"/>
      <c r="D831" s="14"/>
      <c r="E831" s="14"/>
    </row>
    <row r="832" spans="3:5" ht="12.75" customHeight="1">
      <c r="C832" s="14"/>
      <c r="D832" s="14"/>
      <c r="E832" s="14"/>
    </row>
    <row r="833" spans="3:5" ht="12.75" customHeight="1">
      <c r="C833" s="14"/>
      <c r="D833" s="14"/>
      <c r="E833" s="14"/>
    </row>
    <row r="834" spans="3:5" ht="12.75" customHeight="1">
      <c r="C834" s="14"/>
      <c r="D834" s="14"/>
      <c r="E834" s="14"/>
    </row>
    <row r="835" spans="3:5" ht="12.75" customHeight="1">
      <c r="C835" s="14"/>
      <c r="D835" s="14"/>
      <c r="E835" s="14"/>
    </row>
    <row r="836" spans="3:5" ht="12.75" customHeight="1">
      <c r="C836" s="14"/>
      <c r="D836" s="14"/>
      <c r="E836" s="14"/>
    </row>
    <row r="837" spans="3:5" ht="12.75" customHeight="1">
      <c r="C837" s="14"/>
      <c r="D837" s="14"/>
      <c r="E837" s="14"/>
    </row>
    <row r="838" spans="3:5" ht="12.75" customHeight="1">
      <c r="C838" s="14"/>
      <c r="D838" s="14"/>
      <c r="E838" s="14"/>
    </row>
    <row r="839" spans="3:5" ht="12.75" customHeight="1">
      <c r="C839" s="14"/>
      <c r="D839" s="14"/>
      <c r="E839" s="14"/>
    </row>
    <row r="840" spans="3:5" ht="12.75" customHeight="1">
      <c r="C840" s="14"/>
      <c r="D840" s="14"/>
      <c r="E840" s="14"/>
    </row>
    <row r="841" spans="3:5" ht="12.75" customHeight="1">
      <c r="C841" s="14"/>
      <c r="D841" s="14"/>
      <c r="E841" s="14"/>
    </row>
    <row r="842" spans="3:5" ht="12.75" customHeight="1">
      <c r="C842" s="14"/>
      <c r="D842" s="14"/>
      <c r="E842" s="14"/>
    </row>
    <row r="843" spans="3:5" ht="12.75" customHeight="1">
      <c r="C843" s="14"/>
      <c r="D843" s="14"/>
      <c r="E843" s="14"/>
    </row>
    <row r="844" spans="3:5" ht="12.75" customHeight="1">
      <c r="C844" s="14"/>
      <c r="D844" s="14"/>
      <c r="E844" s="14"/>
    </row>
    <row r="845" spans="3:5" ht="12.75" customHeight="1">
      <c r="C845" s="14"/>
      <c r="D845" s="14"/>
      <c r="E845" s="14"/>
    </row>
    <row r="846" spans="3:5" ht="12.75" customHeight="1">
      <c r="C846" s="14"/>
      <c r="D846" s="14"/>
      <c r="E846" s="14"/>
    </row>
    <row r="847" spans="3:5" ht="12.75" customHeight="1">
      <c r="C847" s="14"/>
      <c r="D847" s="14"/>
      <c r="E847" s="14"/>
    </row>
    <row r="848" spans="3:5" ht="12.75" customHeight="1">
      <c r="C848" s="14"/>
      <c r="D848" s="14"/>
      <c r="E848" s="14"/>
    </row>
    <row r="849" spans="3:5" ht="12.75" customHeight="1">
      <c r="C849" s="14"/>
      <c r="D849" s="14"/>
      <c r="E849" s="14"/>
    </row>
    <row r="850" spans="3:5" ht="12.75" customHeight="1">
      <c r="C850" s="14"/>
      <c r="D850" s="14"/>
      <c r="E850" s="14"/>
    </row>
    <row r="851" spans="3:5" ht="12.75" customHeight="1">
      <c r="C851" s="14"/>
      <c r="D851" s="14"/>
      <c r="E851" s="14"/>
    </row>
    <row r="852" spans="3:5" ht="12.75" customHeight="1">
      <c r="C852" s="14"/>
      <c r="D852" s="14"/>
      <c r="E852" s="14"/>
    </row>
    <row r="853" spans="3:5" ht="12.75" customHeight="1">
      <c r="C853" s="14"/>
      <c r="D853" s="14"/>
      <c r="E853" s="14"/>
    </row>
    <row r="854" spans="3:5" ht="12.75" customHeight="1">
      <c r="C854" s="14"/>
      <c r="D854" s="14"/>
      <c r="E854" s="14"/>
    </row>
    <row r="855" spans="3:5" ht="12.75" customHeight="1">
      <c r="C855" s="14"/>
      <c r="D855" s="14"/>
      <c r="E855" s="14"/>
    </row>
    <row r="856" spans="3:5" ht="12.75" customHeight="1">
      <c r="C856" s="14"/>
      <c r="D856" s="14"/>
      <c r="E856" s="14"/>
    </row>
    <row r="857" spans="3:5" ht="12.75" customHeight="1">
      <c r="C857" s="14"/>
      <c r="D857" s="14"/>
      <c r="E857" s="14"/>
    </row>
    <row r="858" spans="3:5" ht="12.75" customHeight="1">
      <c r="C858" s="14"/>
      <c r="D858" s="14"/>
      <c r="E858" s="14"/>
    </row>
    <row r="859" spans="3:5" ht="12.75" customHeight="1">
      <c r="C859" s="14"/>
      <c r="D859" s="14"/>
      <c r="E859" s="14"/>
    </row>
    <row r="860" spans="3:5" ht="12.75" customHeight="1">
      <c r="C860" s="14"/>
      <c r="D860" s="14"/>
      <c r="E860" s="14"/>
    </row>
    <row r="861" spans="3:5" ht="12.75" customHeight="1">
      <c r="C861" s="14"/>
      <c r="D861" s="14"/>
      <c r="E861" s="14"/>
    </row>
    <row r="862" spans="3:5" ht="12.75" customHeight="1">
      <c r="C862" s="14"/>
      <c r="D862" s="14"/>
      <c r="E862" s="14"/>
    </row>
    <row r="863" spans="3:5" ht="12.75" customHeight="1">
      <c r="C863" s="14"/>
      <c r="D863" s="14"/>
      <c r="E863" s="14"/>
    </row>
    <row r="864" spans="3:5" ht="12.75" customHeight="1">
      <c r="C864" s="14"/>
      <c r="D864" s="14"/>
      <c r="E864" s="14"/>
    </row>
    <row r="865" spans="3:5" ht="12.75" customHeight="1">
      <c r="C865" s="14"/>
      <c r="D865" s="14"/>
      <c r="E865" s="14"/>
    </row>
    <row r="866" spans="3:5" ht="12.75" customHeight="1">
      <c r="C866" s="14"/>
      <c r="D866" s="14"/>
      <c r="E866" s="14"/>
    </row>
    <row r="867" spans="3:5" ht="12.75" customHeight="1">
      <c r="C867" s="14"/>
      <c r="D867" s="14"/>
      <c r="E867" s="14"/>
    </row>
    <row r="868" spans="3:5" ht="12.75" customHeight="1">
      <c r="C868" s="14"/>
      <c r="D868" s="14"/>
      <c r="E868" s="14"/>
    </row>
    <row r="869" spans="3:5" ht="12.75" customHeight="1">
      <c r="C869" s="14"/>
      <c r="D869" s="14"/>
      <c r="E869" s="14"/>
    </row>
    <row r="870" spans="3:5" ht="12.75" customHeight="1">
      <c r="C870" s="14"/>
      <c r="D870" s="14"/>
      <c r="E870" s="14"/>
    </row>
    <row r="871" spans="3:5" ht="12.75" customHeight="1">
      <c r="C871" s="14"/>
      <c r="D871" s="14"/>
      <c r="E871" s="14"/>
    </row>
    <row r="872" spans="3:5" ht="12.75" customHeight="1">
      <c r="C872" s="14"/>
      <c r="D872" s="14"/>
      <c r="E872" s="14"/>
    </row>
    <row r="873" spans="3:5" ht="12.75" customHeight="1">
      <c r="C873" s="14"/>
      <c r="D873" s="14"/>
      <c r="E873" s="14"/>
    </row>
    <row r="874" spans="3:5" ht="12.75" customHeight="1">
      <c r="C874" s="14"/>
      <c r="D874" s="14"/>
      <c r="E874" s="14"/>
    </row>
    <row r="875" spans="3:5" ht="12.75" customHeight="1">
      <c r="C875" s="14"/>
      <c r="D875" s="14"/>
      <c r="E875" s="14"/>
    </row>
    <row r="876" spans="3:5" ht="12.75" customHeight="1">
      <c r="C876" s="14"/>
      <c r="D876" s="14"/>
      <c r="E876" s="14"/>
    </row>
    <row r="877" spans="3:5" ht="12.75" customHeight="1">
      <c r="C877" s="14"/>
      <c r="D877" s="14"/>
      <c r="E877" s="14"/>
    </row>
    <row r="878" spans="3:5" ht="12.75" customHeight="1">
      <c r="C878" s="14"/>
      <c r="D878" s="14"/>
      <c r="E878" s="14"/>
    </row>
    <row r="879" spans="3:5" ht="12.75" customHeight="1">
      <c r="C879" s="14"/>
      <c r="D879" s="14"/>
      <c r="E879" s="14"/>
    </row>
    <row r="880" spans="3:5" ht="12.75" customHeight="1">
      <c r="C880" s="14"/>
      <c r="D880" s="14"/>
      <c r="E880" s="14"/>
    </row>
    <row r="881" spans="3:5" ht="12.75" customHeight="1">
      <c r="C881" s="14"/>
      <c r="D881" s="14"/>
      <c r="E881" s="14"/>
    </row>
    <row r="882" spans="3:5" ht="12.75" customHeight="1">
      <c r="C882" s="14"/>
      <c r="D882" s="14"/>
      <c r="E882" s="14"/>
    </row>
    <row r="883" spans="3:5" ht="12.75" customHeight="1">
      <c r="C883" s="14"/>
      <c r="D883" s="14"/>
      <c r="E883" s="14"/>
    </row>
    <row r="884" spans="3:5" ht="12.75" customHeight="1">
      <c r="C884" s="14"/>
      <c r="D884" s="14"/>
      <c r="E884" s="14"/>
    </row>
    <row r="885" spans="3:5" ht="12.75" customHeight="1">
      <c r="C885" s="14"/>
      <c r="D885" s="14"/>
      <c r="E885" s="14"/>
    </row>
    <row r="886" spans="3:5" ht="12.75" customHeight="1">
      <c r="C886" s="14"/>
      <c r="D886" s="14"/>
      <c r="E886" s="14"/>
    </row>
    <row r="887" spans="3:5" ht="12.75" customHeight="1">
      <c r="C887" s="14"/>
      <c r="D887" s="14"/>
      <c r="E887" s="14"/>
    </row>
    <row r="888" spans="3:5" ht="12.75" customHeight="1">
      <c r="C888" s="14"/>
      <c r="D888" s="14"/>
      <c r="E888" s="14"/>
    </row>
    <row r="889" spans="3:5" ht="12.75" customHeight="1">
      <c r="C889" s="14"/>
      <c r="D889" s="14"/>
      <c r="E889" s="14"/>
    </row>
    <row r="890" spans="3:5" ht="12.75" customHeight="1">
      <c r="C890" s="14"/>
      <c r="D890" s="14"/>
      <c r="E890" s="14"/>
    </row>
    <row r="891" spans="3:5" ht="12.75" customHeight="1">
      <c r="C891" s="14"/>
      <c r="D891" s="14"/>
      <c r="E891" s="14"/>
    </row>
    <row r="892" spans="3:5" ht="12.75" customHeight="1">
      <c r="C892" s="14"/>
      <c r="D892" s="14"/>
      <c r="E892" s="14"/>
    </row>
    <row r="893" spans="3:5" ht="12.75" customHeight="1">
      <c r="C893" s="14"/>
      <c r="D893" s="14"/>
      <c r="E893" s="14"/>
    </row>
    <row r="894" spans="3:5" ht="12.75" customHeight="1">
      <c r="C894" s="14"/>
      <c r="D894" s="14"/>
      <c r="E894" s="14"/>
    </row>
    <row r="895" spans="3:5" ht="12.75" customHeight="1">
      <c r="C895" s="14"/>
      <c r="D895" s="14"/>
      <c r="E895" s="14"/>
    </row>
    <row r="896" spans="3:5" ht="12.75" customHeight="1">
      <c r="C896" s="14"/>
      <c r="D896" s="14"/>
      <c r="E896" s="14"/>
    </row>
    <row r="897" spans="3:5" ht="12.75" customHeight="1">
      <c r="C897" s="14"/>
      <c r="D897" s="14"/>
      <c r="E897" s="14"/>
    </row>
    <row r="898" spans="3:5" ht="12.75" customHeight="1">
      <c r="C898" s="14"/>
      <c r="D898" s="14"/>
      <c r="E898" s="14"/>
    </row>
    <row r="899" spans="3:5" ht="12.75" customHeight="1">
      <c r="C899" s="14"/>
      <c r="D899" s="14"/>
      <c r="E899" s="14"/>
    </row>
    <row r="900" spans="3:5" ht="12.75" customHeight="1">
      <c r="C900" s="14"/>
      <c r="D900" s="14"/>
      <c r="E900" s="14"/>
    </row>
    <row r="901" spans="3:5" ht="12.75" customHeight="1">
      <c r="C901" s="14"/>
      <c r="D901" s="14"/>
      <c r="E901" s="14"/>
    </row>
    <row r="902" spans="3:5" ht="12.75" customHeight="1">
      <c r="C902" s="14"/>
      <c r="D902" s="14"/>
      <c r="E902" s="14"/>
    </row>
    <row r="903" spans="3:5" ht="12.75" customHeight="1">
      <c r="C903" s="14"/>
      <c r="D903" s="14"/>
      <c r="E903" s="14"/>
    </row>
    <row r="904" spans="3:5" ht="12.75" customHeight="1">
      <c r="C904" s="14"/>
      <c r="D904" s="14"/>
      <c r="E904" s="14"/>
    </row>
    <row r="905" spans="3:5" ht="12.75" customHeight="1">
      <c r="C905" s="14"/>
      <c r="D905" s="14"/>
      <c r="E905" s="14"/>
    </row>
    <row r="906" spans="3:5" ht="12.75" customHeight="1">
      <c r="C906" s="14"/>
      <c r="D906" s="14"/>
      <c r="E906" s="14"/>
    </row>
    <row r="907" spans="3:5" ht="12.75" customHeight="1">
      <c r="C907" s="14"/>
      <c r="D907" s="14"/>
      <c r="E907" s="14"/>
    </row>
    <row r="908" spans="3:5" ht="12.75" customHeight="1">
      <c r="C908" s="14"/>
      <c r="D908" s="14"/>
      <c r="E908" s="14"/>
    </row>
    <row r="909" spans="3:5" ht="12.75" customHeight="1">
      <c r="C909" s="14"/>
      <c r="D909" s="14"/>
      <c r="E909" s="14"/>
    </row>
    <row r="910" spans="3:5" ht="12.75" customHeight="1">
      <c r="C910" s="14"/>
      <c r="D910" s="14"/>
      <c r="E910" s="14"/>
    </row>
    <row r="911" spans="3:5" ht="12.75" customHeight="1">
      <c r="C911" s="14"/>
      <c r="D911" s="14"/>
      <c r="E911" s="14"/>
    </row>
    <row r="912" spans="3:5" ht="12.75" customHeight="1">
      <c r="C912" s="14"/>
      <c r="D912" s="14"/>
      <c r="E912" s="14"/>
    </row>
    <row r="913" spans="3:5" ht="12.75" customHeight="1">
      <c r="C913" s="14"/>
      <c r="D913" s="14"/>
      <c r="E913" s="14"/>
    </row>
    <row r="914" spans="3:5" ht="12.75" customHeight="1">
      <c r="C914" s="14"/>
      <c r="D914" s="14"/>
      <c r="E914" s="14"/>
    </row>
    <row r="915" spans="3:5" ht="12.75" customHeight="1">
      <c r="C915" s="14"/>
      <c r="D915" s="14"/>
      <c r="E915" s="14"/>
    </row>
    <row r="916" spans="3:5" ht="12.75" customHeight="1">
      <c r="C916" s="14"/>
      <c r="D916" s="14"/>
      <c r="E916" s="14"/>
    </row>
    <row r="917" spans="3:5" ht="12.75" customHeight="1">
      <c r="C917" s="14"/>
      <c r="D917" s="14"/>
      <c r="E917" s="14"/>
    </row>
    <row r="918" spans="3:5" ht="12.75" customHeight="1">
      <c r="C918" s="14"/>
      <c r="D918" s="14"/>
      <c r="E918" s="14"/>
    </row>
    <row r="919" spans="3:5" ht="12.75" customHeight="1">
      <c r="C919" s="14"/>
      <c r="D919" s="14"/>
      <c r="E919" s="14"/>
    </row>
    <row r="920" spans="3:5" ht="12.75" customHeight="1">
      <c r="C920" s="14"/>
      <c r="D920" s="14"/>
      <c r="E920" s="14"/>
    </row>
    <row r="921" spans="3:5" ht="12.75" customHeight="1">
      <c r="C921" s="14"/>
      <c r="D921" s="14"/>
      <c r="E921" s="14"/>
    </row>
    <row r="922" spans="3:5" ht="12.75" customHeight="1">
      <c r="C922" s="14"/>
      <c r="D922" s="14"/>
      <c r="E922" s="14"/>
    </row>
    <row r="923" spans="3:5" ht="12.75" customHeight="1">
      <c r="C923" s="14"/>
      <c r="D923" s="14"/>
      <c r="E923" s="14"/>
    </row>
    <row r="924" spans="3:5" ht="12.75" customHeight="1">
      <c r="C924" s="14"/>
      <c r="D924" s="14"/>
      <c r="E924" s="14"/>
    </row>
    <row r="925" spans="3:5" ht="12.75" customHeight="1">
      <c r="C925" s="14"/>
      <c r="D925" s="14"/>
      <c r="E925" s="14"/>
    </row>
    <row r="926" spans="3:5" ht="12.75" customHeight="1">
      <c r="C926" s="14"/>
      <c r="D926" s="14"/>
      <c r="E926" s="14"/>
    </row>
    <row r="927" spans="3:5" ht="12.75" customHeight="1">
      <c r="C927" s="14"/>
      <c r="D927" s="14"/>
      <c r="E927" s="14"/>
    </row>
    <row r="928" spans="3:5" ht="12.75" customHeight="1">
      <c r="C928" s="14"/>
      <c r="D928" s="14"/>
      <c r="E928" s="14"/>
    </row>
    <row r="929" spans="3:5" ht="12.75" customHeight="1">
      <c r="C929" s="14"/>
      <c r="D929" s="14"/>
      <c r="E929" s="14"/>
    </row>
    <row r="930" spans="3:5" ht="12.75" customHeight="1">
      <c r="C930" s="14"/>
      <c r="D930" s="14"/>
      <c r="E930" s="14"/>
    </row>
    <row r="931" spans="3:5" ht="12.75" customHeight="1">
      <c r="C931" s="14"/>
      <c r="D931" s="14"/>
      <c r="E931" s="14"/>
    </row>
    <row r="932" spans="3:5" ht="12.75" customHeight="1">
      <c r="C932" s="14"/>
      <c r="D932" s="14"/>
      <c r="E932" s="14"/>
    </row>
    <row r="933" spans="3:5" ht="12.75" customHeight="1">
      <c r="C933" s="14"/>
      <c r="D933" s="14"/>
      <c r="E933" s="14"/>
    </row>
    <row r="934" spans="3:5" ht="12.75" customHeight="1">
      <c r="C934" s="14"/>
      <c r="D934" s="14"/>
      <c r="E934" s="14"/>
    </row>
    <row r="935" spans="3:5" ht="12.75" customHeight="1">
      <c r="C935" s="14"/>
      <c r="D935" s="14"/>
      <c r="E935" s="14"/>
    </row>
    <row r="936" spans="3:5" ht="12.75" customHeight="1">
      <c r="C936" s="14"/>
      <c r="D936" s="14"/>
      <c r="E936" s="14"/>
    </row>
    <row r="937" spans="3:5" ht="12.75" customHeight="1">
      <c r="C937" s="14"/>
      <c r="D937" s="14"/>
      <c r="E937" s="14"/>
    </row>
    <row r="938" spans="3:5" ht="12.75" customHeight="1">
      <c r="C938" s="14"/>
      <c r="D938" s="14"/>
      <c r="E938" s="14"/>
    </row>
    <row r="939" spans="3:5" ht="12.75" customHeight="1">
      <c r="C939" s="14"/>
      <c r="D939" s="14"/>
      <c r="E939" s="14"/>
    </row>
    <row r="940" spans="3:5" ht="12.75" customHeight="1">
      <c r="C940" s="14"/>
      <c r="D940" s="14"/>
      <c r="E940" s="14"/>
    </row>
    <row r="941" spans="3:5" ht="12.75" customHeight="1">
      <c r="C941" s="14"/>
      <c r="D941" s="14"/>
      <c r="E941" s="14"/>
    </row>
    <row r="942" spans="3:5" ht="12.75" customHeight="1">
      <c r="C942" s="14"/>
      <c r="D942" s="14"/>
      <c r="E942" s="14"/>
    </row>
    <row r="943" spans="3:5" ht="12.75" customHeight="1">
      <c r="C943" s="14"/>
      <c r="D943" s="14"/>
      <c r="E943" s="14"/>
    </row>
    <row r="944" spans="3:5" ht="12.75" customHeight="1">
      <c r="C944" s="14"/>
      <c r="D944" s="14"/>
      <c r="E944" s="14"/>
    </row>
    <row r="945" spans="3:5" ht="12.75" customHeight="1">
      <c r="C945" s="14"/>
      <c r="D945" s="14"/>
      <c r="E945" s="14"/>
    </row>
    <row r="946" spans="3:5" ht="12.75" customHeight="1">
      <c r="C946" s="14"/>
      <c r="D946" s="14"/>
      <c r="E946" s="14"/>
    </row>
    <row r="947" spans="3:5" ht="12.75" customHeight="1">
      <c r="C947" s="14"/>
      <c r="D947" s="14"/>
      <c r="E947" s="14"/>
    </row>
    <row r="948" spans="3:5" ht="12.75" customHeight="1">
      <c r="C948" s="14"/>
      <c r="D948" s="14"/>
      <c r="E948" s="14"/>
    </row>
    <row r="949" spans="3:5" ht="12.75" customHeight="1">
      <c r="C949" s="14"/>
      <c r="D949" s="14"/>
      <c r="E949" s="14"/>
    </row>
    <row r="950" spans="3:5" ht="12.75" customHeight="1">
      <c r="C950" s="14"/>
      <c r="D950" s="14"/>
      <c r="E950" s="14"/>
    </row>
    <row r="951" spans="3:5" ht="12.75" customHeight="1">
      <c r="C951" s="14"/>
      <c r="D951" s="14"/>
      <c r="E951" s="14"/>
    </row>
    <row r="952" spans="3:5" ht="12.75" customHeight="1">
      <c r="C952" s="14"/>
      <c r="D952" s="14"/>
      <c r="E952" s="14"/>
    </row>
    <row r="953" spans="3:5" ht="12.75" customHeight="1">
      <c r="C953" s="14"/>
      <c r="D953" s="14"/>
      <c r="E953" s="14"/>
    </row>
    <row r="954" spans="3:5" ht="12.75" customHeight="1">
      <c r="C954" s="14"/>
      <c r="D954" s="14"/>
      <c r="E954" s="14"/>
    </row>
    <row r="955" spans="3:5" ht="12.75" customHeight="1">
      <c r="C955" s="14"/>
      <c r="D955" s="14"/>
      <c r="E955" s="14"/>
    </row>
    <row r="956" spans="3:5" ht="12.75" customHeight="1">
      <c r="C956" s="14"/>
      <c r="D956" s="14"/>
      <c r="E956" s="14"/>
    </row>
    <row r="957" spans="3:5" ht="12.75" customHeight="1">
      <c r="C957" s="14"/>
      <c r="D957" s="14"/>
      <c r="E957" s="14"/>
    </row>
    <row r="958" spans="3:5" ht="12.75" customHeight="1">
      <c r="C958" s="14"/>
      <c r="D958" s="14"/>
      <c r="E958" s="14"/>
    </row>
    <row r="959" spans="3:5" ht="12.75" customHeight="1">
      <c r="C959" s="14"/>
      <c r="D959" s="14"/>
      <c r="E959" s="14"/>
    </row>
    <row r="960" spans="3:5" ht="12.75" customHeight="1">
      <c r="C960" s="14"/>
      <c r="D960" s="14"/>
      <c r="E960" s="14"/>
    </row>
    <row r="961" spans="3:5" ht="12.75" customHeight="1">
      <c r="C961" s="14"/>
      <c r="D961" s="14"/>
      <c r="E961" s="14"/>
    </row>
    <row r="962" spans="3:5" ht="12.75" customHeight="1">
      <c r="C962" s="14"/>
      <c r="D962" s="14"/>
      <c r="E962" s="14"/>
    </row>
    <row r="963" spans="3:5" ht="12.75" customHeight="1">
      <c r="C963" s="14"/>
      <c r="D963" s="14"/>
      <c r="E963" s="14"/>
    </row>
    <row r="964" spans="3:5" ht="12.75" customHeight="1">
      <c r="C964" s="14"/>
      <c r="D964" s="14"/>
      <c r="E964" s="14"/>
    </row>
    <row r="965" spans="3:5" ht="12.75" customHeight="1">
      <c r="C965" s="14"/>
      <c r="D965" s="14"/>
      <c r="E965" s="14"/>
    </row>
    <row r="966" spans="3:5" ht="12.75" customHeight="1">
      <c r="C966" s="14"/>
      <c r="D966" s="14"/>
      <c r="E966" s="14"/>
    </row>
    <row r="967" spans="3:5" ht="12.75" customHeight="1">
      <c r="C967" s="14"/>
      <c r="D967" s="14"/>
      <c r="E967" s="14"/>
    </row>
    <row r="968" spans="3:5" ht="12.75" customHeight="1">
      <c r="C968" s="14"/>
      <c r="D968" s="14"/>
      <c r="E968" s="14"/>
    </row>
    <row r="969" spans="3:5" ht="12.75" customHeight="1">
      <c r="C969" s="14"/>
      <c r="D969" s="14"/>
      <c r="E969" s="14"/>
    </row>
    <row r="970" spans="3:5" ht="12.75" customHeight="1">
      <c r="C970" s="14"/>
      <c r="D970" s="14"/>
      <c r="E970" s="14"/>
    </row>
    <row r="971" spans="3:5" ht="12.75" customHeight="1">
      <c r="C971" s="14"/>
      <c r="D971" s="14"/>
      <c r="E971" s="14"/>
    </row>
    <row r="972" spans="3:5" ht="12.75" customHeight="1">
      <c r="C972" s="14"/>
      <c r="D972" s="14"/>
      <c r="E972" s="14"/>
    </row>
    <row r="973" spans="3:5" ht="12.75" customHeight="1">
      <c r="C973" s="14"/>
      <c r="D973" s="14"/>
      <c r="E973" s="14"/>
    </row>
    <row r="974" spans="3:5" ht="12.75" customHeight="1">
      <c r="C974" s="14"/>
      <c r="D974" s="14"/>
      <c r="E974" s="14"/>
    </row>
    <row r="975" spans="3:5" ht="12.75" customHeight="1">
      <c r="C975" s="14"/>
      <c r="D975" s="14"/>
      <c r="E975" s="14"/>
    </row>
    <row r="976" spans="3:5" ht="12.75" customHeight="1">
      <c r="C976" s="14"/>
      <c r="D976" s="14"/>
      <c r="E976" s="14"/>
    </row>
    <row r="977" spans="3:5" ht="12.75" customHeight="1">
      <c r="C977" s="14"/>
      <c r="D977" s="14"/>
      <c r="E977" s="14"/>
    </row>
    <row r="978" spans="3:5" ht="12.75" customHeight="1">
      <c r="C978" s="14"/>
      <c r="D978" s="14"/>
      <c r="E978" s="14"/>
    </row>
    <row r="979" spans="3:5" ht="12.75" customHeight="1">
      <c r="C979" s="14"/>
      <c r="D979" s="14"/>
      <c r="E979" s="14"/>
    </row>
    <row r="980" spans="3:5" ht="12.75" customHeight="1">
      <c r="C980" s="14"/>
      <c r="D980" s="14"/>
      <c r="E980" s="14"/>
    </row>
    <row r="981" spans="3:5" ht="12.75" customHeight="1">
      <c r="C981" s="14"/>
      <c r="D981" s="14"/>
      <c r="E981" s="14"/>
    </row>
    <row r="982" spans="3:5" ht="12.75" customHeight="1">
      <c r="C982" s="14"/>
      <c r="D982" s="14"/>
      <c r="E982" s="14"/>
    </row>
    <row r="983" spans="3:5" ht="12.75" customHeight="1">
      <c r="C983" s="14"/>
      <c r="D983" s="14"/>
      <c r="E983" s="14"/>
    </row>
    <row r="984" spans="3:5" ht="12.75" customHeight="1">
      <c r="C984" s="14"/>
      <c r="D984" s="14"/>
      <c r="E984" s="14"/>
    </row>
    <row r="985" spans="3:5" ht="12.75" customHeight="1">
      <c r="C985" s="14"/>
      <c r="D985" s="14"/>
      <c r="E985" s="14"/>
    </row>
    <row r="986" spans="3:5" ht="12.75" customHeight="1">
      <c r="C986" s="14"/>
      <c r="D986" s="14"/>
      <c r="E986" s="14"/>
    </row>
    <row r="987" spans="3:5" ht="12.75" customHeight="1">
      <c r="C987" s="14"/>
      <c r="D987" s="14"/>
      <c r="E987" s="14"/>
    </row>
    <row r="988" spans="3:5" ht="12.75" customHeight="1">
      <c r="C988" s="14"/>
      <c r="D988" s="14"/>
      <c r="E988" s="14"/>
    </row>
    <row r="989" spans="3:5" ht="12.75" customHeight="1">
      <c r="C989" s="14"/>
      <c r="D989" s="14"/>
      <c r="E989" s="14"/>
    </row>
    <row r="990" spans="3:5" ht="12.75" customHeight="1">
      <c r="C990" s="14"/>
      <c r="D990" s="14"/>
      <c r="E990" s="14"/>
    </row>
    <row r="991" spans="3:5" ht="12.75" customHeight="1">
      <c r="C991" s="14"/>
      <c r="D991" s="14"/>
      <c r="E991" s="14"/>
    </row>
    <row r="992" spans="3:5" ht="12.75" customHeight="1">
      <c r="C992" s="14"/>
      <c r="D992" s="14"/>
      <c r="E992" s="14"/>
    </row>
    <row r="993" spans="3:5" ht="12.75" customHeight="1">
      <c r="C993" s="14"/>
      <c r="D993" s="14"/>
      <c r="E993" s="14"/>
    </row>
    <row r="994" spans="3:5" ht="12.75" customHeight="1">
      <c r="C994" s="14"/>
      <c r="D994" s="14"/>
      <c r="E994" s="14"/>
    </row>
    <row r="995" spans="3:5" ht="12.75" customHeight="1">
      <c r="C995" s="14"/>
      <c r="D995" s="14"/>
      <c r="E995" s="14"/>
    </row>
    <row r="996" spans="3:5" ht="12.75" customHeight="1">
      <c r="C996" s="14"/>
      <c r="D996" s="14"/>
      <c r="E996" s="14"/>
    </row>
    <row r="997" spans="3:5" ht="12.75" customHeight="1">
      <c r="C997" s="14"/>
      <c r="D997" s="14"/>
      <c r="E997" s="14"/>
    </row>
    <row r="998" spans="3:5" ht="12.75" customHeight="1">
      <c r="C998" s="14"/>
      <c r="D998" s="14"/>
      <c r="E998" s="14"/>
    </row>
    <row r="999" spans="3:5" ht="12.75" customHeight="1">
      <c r="C999" s="14"/>
      <c r="D999" s="14"/>
      <c r="E999" s="14"/>
    </row>
    <row r="1000" spans="3:5" ht="12.75" customHeight="1">
      <c r="C1000" s="14"/>
      <c r="D1000" s="14"/>
      <c r="E1000" s="14"/>
    </row>
  </sheetData>
  <mergeCells count="67">
    <mergeCell ref="G28:I28"/>
    <mergeCell ref="G29:I29"/>
    <mergeCell ref="G34:I34"/>
    <mergeCell ref="G23:I23"/>
    <mergeCell ref="G24:I24"/>
    <mergeCell ref="G25:I25"/>
    <mergeCell ref="G26:I26"/>
    <mergeCell ref="G27:I27"/>
    <mergeCell ref="E20:F20"/>
    <mergeCell ref="G20:H20"/>
    <mergeCell ref="I20:J20"/>
    <mergeCell ref="E21:F21"/>
    <mergeCell ref="G21:H21"/>
    <mergeCell ref="I21:J21"/>
    <mergeCell ref="G19:H19"/>
    <mergeCell ref="I19:J19"/>
    <mergeCell ref="E17:F17"/>
    <mergeCell ref="G17:H17"/>
    <mergeCell ref="I17:J17"/>
    <mergeCell ref="E18:F18"/>
    <mergeCell ref="G18:H18"/>
    <mergeCell ref="I18:J18"/>
    <mergeCell ref="E19:F19"/>
    <mergeCell ref="D6:G6"/>
    <mergeCell ref="E7:G7"/>
    <mergeCell ref="G16:H16"/>
    <mergeCell ref="I16:J16"/>
    <mergeCell ref="D11:G11"/>
    <mergeCell ref="D12:G12"/>
    <mergeCell ref="E13:G13"/>
    <mergeCell ref="E15:F15"/>
    <mergeCell ref="G15:H15"/>
    <mergeCell ref="I15:J15"/>
    <mergeCell ref="E16:F16"/>
    <mergeCell ref="B1:J1"/>
    <mergeCell ref="E2:J2"/>
    <mergeCell ref="E3:J3"/>
    <mergeCell ref="E4:J4"/>
    <mergeCell ref="D5:G5"/>
    <mergeCell ref="C80:E80"/>
    <mergeCell ref="C67:E67"/>
    <mergeCell ref="C68:E68"/>
    <mergeCell ref="C69:E69"/>
    <mergeCell ref="C70:E70"/>
    <mergeCell ref="C71:E71"/>
    <mergeCell ref="C72:E72"/>
    <mergeCell ref="C73:E73"/>
    <mergeCell ref="C75:E75"/>
    <mergeCell ref="C76:E76"/>
    <mergeCell ref="C77:E77"/>
    <mergeCell ref="C78:E78"/>
    <mergeCell ref="C79:E79"/>
    <mergeCell ref="C47:E47"/>
    <mergeCell ref="C48:E48"/>
    <mergeCell ref="C49:E49"/>
    <mergeCell ref="B50:E50"/>
    <mergeCell ref="C74:E74"/>
    <mergeCell ref="C42:E42"/>
    <mergeCell ref="C43:E43"/>
    <mergeCell ref="C44:E44"/>
    <mergeCell ref="C45:E45"/>
    <mergeCell ref="C46:E46"/>
    <mergeCell ref="D34:E34"/>
    <mergeCell ref="D35:E35"/>
    <mergeCell ref="C39:E39"/>
    <mergeCell ref="C40:E40"/>
    <mergeCell ref="C41:E41"/>
  </mergeCells>
  <printOptions/>
  <pageMargins left="0.3937007874015748" right="0.1968503937007874" top="0.5905511811023623" bottom="0.3937007874015748" header="0" footer="0"/>
  <pageSetup fitToHeight="0" fitToWidth="1" horizontalDpi="600" verticalDpi="600" orientation="portrait" paperSize="9" r:id="rId3"/>
  <headerFooter>
    <oddFooter>&amp;LZpracováno programem BUILDpower S,  © RTS, a.s.&amp;RStránka &amp;P z</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66"/>
  </sheetPr>
  <dimension ref="A1:Z1000"/>
  <sheetViews>
    <sheetView workbookViewId="0" topLeftCell="A1">
      <pane ySplit="7" topLeftCell="A8" activePane="bottomLeft" state="frozen"/>
      <selection pane="bottomLeft" activeCell="B9" sqref="B9"/>
    </sheetView>
  </sheetViews>
  <sheetFormatPr defaultColWidth="14.421875" defaultRowHeight="15" customHeight="1"/>
  <cols>
    <col min="1" max="1" width="4.140625" style="0" customWidth="1"/>
    <col min="2" max="2" width="14.421875" style="0" customWidth="1"/>
    <col min="3" max="3" width="38.140625" style="0" customWidth="1"/>
    <col min="4" max="4" width="4.57421875" style="0" customWidth="1"/>
    <col min="5" max="5" width="10.57421875" style="0" customWidth="1"/>
    <col min="6" max="6" width="9.8515625" style="0" customWidth="1"/>
    <col min="7" max="7" width="12.8515625" style="0" customWidth="1"/>
    <col min="8" max="26" width="8.8515625" style="0" customWidth="1"/>
  </cols>
  <sheetData>
    <row r="1" spans="1:26" ht="12.75" customHeight="1">
      <c r="A1" s="240" t="s">
        <v>113</v>
      </c>
      <c r="B1" s="220"/>
      <c r="C1" s="220"/>
      <c r="D1" s="220"/>
      <c r="E1" s="220"/>
      <c r="F1" s="220"/>
      <c r="G1" s="220"/>
      <c r="H1" s="131"/>
      <c r="I1" s="131"/>
      <c r="J1" s="131"/>
      <c r="K1" s="131"/>
      <c r="L1" s="131"/>
      <c r="M1" s="131"/>
      <c r="N1" s="131"/>
      <c r="O1" s="131"/>
      <c r="P1" s="131"/>
      <c r="Q1" s="131"/>
      <c r="R1" s="131"/>
      <c r="S1" s="131"/>
      <c r="T1" s="131"/>
      <c r="U1" s="131"/>
      <c r="V1" s="131"/>
      <c r="W1" s="131"/>
      <c r="X1" s="131"/>
      <c r="Y1" s="131"/>
      <c r="Z1" s="131"/>
    </row>
    <row r="2" spans="1:26" ht="24.75" customHeight="1">
      <c r="A2" s="132" t="s">
        <v>114</v>
      </c>
      <c r="B2" s="133"/>
      <c r="C2" s="241"/>
      <c r="D2" s="202"/>
      <c r="E2" s="202"/>
      <c r="F2" s="202"/>
      <c r="G2" s="205"/>
      <c r="H2" s="131"/>
      <c r="I2" s="131"/>
      <c r="J2" s="131"/>
      <c r="K2" s="131"/>
      <c r="L2" s="131"/>
      <c r="M2" s="131"/>
      <c r="N2" s="131"/>
      <c r="O2" s="131"/>
      <c r="P2" s="131"/>
      <c r="Q2" s="131"/>
      <c r="R2" s="131"/>
      <c r="S2" s="131"/>
      <c r="T2" s="131"/>
      <c r="U2" s="131"/>
      <c r="V2" s="131"/>
      <c r="W2" s="131"/>
      <c r="X2" s="131"/>
      <c r="Y2" s="131"/>
      <c r="Z2" s="131"/>
    </row>
    <row r="3" spans="1:26" ht="24.75" customHeight="1">
      <c r="A3" s="132" t="s">
        <v>115</v>
      </c>
      <c r="B3" s="133"/>
      <c r="C3" s="241"/>
      <c r="D3" s="202"/>
      <c r="E3" s="202"/>
      <c r="F3" s="202"/>
      <c r="G3" s="205"/>
      <c r="H3" s="131"/>
      <c r="I3" s="131"/>
      <c r="J3" s="131"/>
      <c r="K3" s="131"/>
      <c r="L3" s="131"/>
      <c r="M3" s="131"/>
      <c r="N3" s="131"/>
      <c r="O3" s="131"/>
      <c r="P3" s="131"/>
      <c r="Q3" s="131"/>
      <c r="R3" s="131"/>
      <c r="S3" s="131"/>
      <c r="T3" s="131"/>
      <c r="U3" s="131"/>
      <c r="V3" s="131"/>
      <c r="W3" s="131"/>
      <c r="X3" s="131"/>
      <c r="Y3" s="131"/>
      <c r="Z3" s="131"/>
    </row>
    <row r="4" spans="1:26" ht="24.75" customHeight="1">
      <c r="A4" s="132" t="s">
        <v>116</v>
      </c>
      <c r="B4" s="133"/>
      <c r="C4" s="241"/>
      <c r="D4" s="202"/>
      <c r="E4" s="202"/>
      <c r="F4" s="202"/>
      <c r="G4" s="205"/>
      <c r="H4" s="131"/>
      <c r="I4" s="131"/>
      <c r="J4" s="131"/>
      <c r="K4" s="131"/>
      <c r="L4" s="131"/>
      <c r="M4" s="131"/>
      <c r="N4" s="131"/>
      <c r="O4" s="131"/>
      <c r="P4" s="131"/>
      <c r="Q4" s="131"/>
      <c r="R4" s="131"/>
      <c r="S4" s="131"/>
      <c r="T4" s="131"/>
      <c r="U4" s="131"/>
      <c r="V4" s="131"/>
      <c r="W4" s="131"/>
      <c r="X4" s="131"/>
      <c r="Y4" s="131"/>
      <c r="Z4" s="131"/>
    </row>
    <row r="5" spans="1:26" ht="12.75" customHeight="1">
      <c r="A5" s="131"/>
      <c r="B5" s="134"/>
      <c r="C5" s="135"/>
      <c r="D5" s="136"/>
      <c r="E5" s="131"/>
      <c r="F5" s="131"/>
      <c r="G5" s="131"/>
      <c r="H5" s="131"/>
      <c r="I5" s="131"/>
      <c r="J5" s="131"/>
      <c r="K5" s="131"/>
      <c r="L5" s="131"/>
      <c r="M5" s="131"/>
      <c r="N5" s="131"/>
      <c r="O5" s="131"/>
      <c r="P5" s="131"/>
      <c r="Q5" s="131"/>
      <c r="R5" s="131"/>
      <c r="S5" s="131"/>
      <c r="T5" s="131"/>
      <c r="U5" s="131"/>
      <c r="V5" s="131"/>
      <c r="W5" s="131"/>
      <c r="X5" s="131"/>
      <c r="Y5" s="131"/>
      <c r="Z5" s="131"/>
    </row>
    <row r="6" spans="1:26" ht="12.75" customHeight="1">
      <c r="A6" s="131"/>
      <c r="B6" s="131"/>
      <c r="C6" s="137"/>
      <c r="D6" s="131"/>
      <c r="E6" s="131"/>
      <c r="F6" s="131"/>
      <c r="G6" s="131"/>
      <c r="H6" s="131"/>
      <c r="I6" s="131"/>
      <c r="J6" s="131"/>
      <c r="K6" s="131"/>
      <c r="L6" s="131"/>
      <c r="M6" s="131"/>
      <c r="N6" s="131"/>
      <c r="O6" s="131"/>
      <c r="P6" s="131"/>
      <c r="Q6" s="131"/>
      <c r="R6" s="131"/>
      <c r="S6" s="131"/>
      <c r="T6" s="131"/>
      <c r="U6" s="131"/>
      <c r="V6" s="131"/>
      <c r="W6" s="131"/>
      <c r="X6" s="131"/>
      <c r="Y6" s="131"/>
      <c r="Z6" s="131"/>
    </row>
    <row r="7" spans="1:26" ht="12.75" customHeight="1">
      <c r="A7" s="131"/>
      <c r="B7" s="131"/>
      <c r="C7" s="137"/>
      <c r="D7" s="131"/>
      <c r="E7" s="131"/>
      <c r="F7" s="131"/>
      <c r="G7" s="131"/>
      <c r="H7" s="131"/>
      <c r="I7" s="131"/>
      <c r="J7" s="131"/>
      <c r="K7" s="131"/>
      <c r="L7" s="131"/>
      <c r="M7" s="131"/>
      <c r="N7" s="131"/>
      <c r="O7" s="131"/>
      <c r="P7" s="131"/>
      <c r="Q7" s="131"/>
      <c r="R7" s="131"/>
      <c r="S7" s="131"/>
      <c r="T7" s="131"/>
      <c r="U7" s="131"/>
      <c r="V7" s="131"/>
      <c r="W7" s="131"/>
      <c r="X7" s="131"/>
      <c r="Y7" s="131"/>
      <c r="Z7" s="131"/>
    </row>
    <row r="8" spans="1:26" ht="12.75" customHeight="1">
      <c r="A8" s="131"/>
      <c r="B8" s="131"/>
      <c r="C8" s="137"/>
      <c r="D8" s="131"/>
      <c r="E8" s="131"/>
      <c r="F8" s="131"/>
      <c r="G8" s="131"/>
      <c r="H8" s="131"/>
      <c r="I8" s="131"/>
      <c r="J8" s="131"/>
      <c r="K8" s="131"/>
      <c r="L8" s="131"/>
      <c r="M8" s="131"/>
      <c r="N8" s="131"/>
      <c r="O8" s="131"/>
      <c r="P8" s="131"/>
      <c r="Q8" s="131"/>
      <c r="R8" s="131"/>
      <c r="S8" s="131"/>
      <c r="T8" s="131"/>
      <c r="U8" s="131"/>
      <c r="V8" s="131"/>
      <c r="W8" s="131"/>
      <c r="X8" s="131"/>
      <c r="Y8" s="131"/>
      <c r="Z8" s="131"/>
    </row>
    <row r="9" spans="1:26" ht="12.75" customHeight="1">
      <c r="A9" s="131"/>
      <c r="B9" s="131"/>
      <c r="C9" s="137"/>
      <c r="D9" s="131"/>
      <c r="E9" s="131"/>
      <c r="F9" s="131"/>
      <c r="G9" s="131"/>
      <c r="H9" s="131"/>
      <c r="I9" s="131"/>
      <c r="J9" s="131"/>
      <c r="K9" s="131"/>
      <c r="L9" s="131"/>
      <c r="M9" s="131"/>
      <c r="N9" s="131"/>
      <c r="O9" s="131"/>
      <c r="P9" s="131"/>
      <c r="Q9" s="131"/>
      <c r="R9" s="131"/>
      <c r="S9" s="131"/>
      <c r="T9" s="131"/>
      <c r="U9" s="131"/>
      <c r="V9" s="131"/>
      <c r="W9" s="131"/>
      <c r="X9" s="131"/>
      <c r="Y9" s="131"/>
      <c r="Z9" s="131"/>
    </row>
    <row r="10" spans="1:26" ht="12.75" customHeight="1">
      <c r="A10" s="131"/>
      <c r="B10" s="131"/>
      <c r="C10" s="137"/>
      <c r="D10" s="131"/>
      <c r="E10" s="131"/>
      <c r="F10" s="131"/>
      <c r="G10" s="131"/>
      <c r="H10" s="131"/>
      <c r="I10" s="131"/>
      <c r="J10" s="131"/>
      <c r="K10" s="131"/>
      <c r="L10" s="131"/>
      <c r="M10" s="131"/>
      <c r="N10" s="131"/>
      <c r="O10" s="131"/>
      <c r="P10" s="131"/>
      <c r="Q10" s="131"/>
      <c r="R10" s="131"/>
      <c r="S10" s="131"/>
      <c r="T10" s="131"/>
      <c r="U10" s="131"/>
      <c r="V10" s="131"/>
      <c r="W10" s="131"/>
      <c r="X10" s="131"/>
      <c r="Y10" s="131"/>
      <c r="Z10" s="131"/>
    </row>
    <row r="11" spans="1:26" ht="12.75" customHeight="1">
      <c r="A11" s="131"/>
      <c r="B11" s="131"/>
      <c r="C11" s="137"/>
      <c r="D11" s="131"/>
      <c r="E11" s="131"/>
      <c r="F11" s="131"/>
      <c r="G11" s="131"/>
      <c r="H11" s="131"/>
      <c r="I11" s="131"/>
      <c r="J11" s="131"/>
      <c r="K11" s="131"/>
      <c r="L11" s="131"/>
      <c r="M11" s="131"/>
      <c r="N11" s="131"/>
      <c r="O11" s="131"/>
      <c r="P11" s="131"/>
      <c r="Q11" s="131"/>
      <c r="R11" s="131"/>
      <c r="S11" s="131"/>
      <c r="T11" s="131"/>
      <c r="U11" s="131"/>
      <c r="V11" s="131"/>
      <c r="W11" s="131"/>
      <c r="X11" s="131"/>
      <c r="Y11" s="131"/>
      <c r="Z11" s="131"/>
    </row>
    <row r="12" spans="1:26" ht="12.75" customHeight="1">
      <c r="A12" s="131"/>
      <c r="B12" s="131"/>
      <c r="C12" s="137"/>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6" ht="12.75" customHeight="1">
      <c r="A13" s="131"/>
      <c r="B13" s="131"/>
      <c r="C13" s="137"/>
      <c r="D13" s="131"/>
      <c r="E13" s="131"/>
      <c r="F13" s="131"/>
      <c r="G13" s="131"/>
      <c r="H13" s="131"/>
      <c r="I13" s="131"/>
      <c r="J13" s="131"/>
      <c r="K13" s="131"/>
      <c r="L13" s="131"/>
      <c r="M13" s="131"/>
      <c r="N13" s="131"/>
      <c r="O13" s="131"/>
      <c r="P13" s="131"/>
      <c r="Q13" s="131"/>
      <c r="R13" s="131"/>
      <c r="S13" s="131"/>
      <c r="T13" s="131"/>
      <c r="U13" s="131"/>
      <c r="V13" s="131"/>
      <c r="W13" s="131"/>
      <c r="X13" s="131"/>
      <c r="Y13" s="131"/>
      <c r="Z13" s="131"/>
    </row>
    <row r="14" spans="1:26" ht="12.75" customHeight="1">
      <c r="A14" s="131"/>
      <c r="B14" s="131"/>
      <c r="C14" s="137"/>
      <c r="D14" s="131"/>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6" ht="12.75" customHeight="1">
      <c r="A15" s="131"/>
      <c r="B15" s="131"/>
      <c r="C15" s="137"/>
      <c r="D15" s="131"/>
      <c r="E15" s="131"/>
      <c r="F15" s="131"/>
      <c r="G15" s="131"/>
      <c r="H15" s="131"/>
      <c r="I15" s="131"/>
      <c r="J15" s="131"/>
      <c r="K15" s="131"/>
      <c r="L15" s="131"/>
      <c r="M15" s="131"/>
      <c r="N15" s="131"/>
      <c r="O15" s="131"/>
      <c r="P15" s="131"/>
      <c r="Q15" s="131"/>
      <c r="R15" s="131"/>
      <c r="S15" s="131"/>
      <c r="T15" s="131"/>
      <c r="U15" s="131"/>
      <c r="V15" s="131"/>
      <c r="W15" s="131"/>
      <c r="X15" s="131"/>
      <c r="Y15" s="131"/>
      <c r="Z15" s="131"/>
    </row>
    <row r="16" spans="1:26" ht="12.75" customHeight="1">
      <c r="A16" s="131"/>
      <c r="B16" s="131"/>
      <c r="C16" s="137"/>
      <c r="D16" s="131"/>
      <c r="E16" s="131"/>
      <c r="F16" s="131"/>
      <c r="G16" s="131"/>
      <c r="H16" s="131"/>
      <c r="I16" s="131"/>
      <c r="J16" s="131"/>
      <c r="K16" s="131"/>
      <c r="L16" s="131"/>
      <c r="M16" s="131"/>
      <c r="N16" s="131"/>
      <c r="O16" s="131"/>
      <c r="P16" s="131"/>
      <c r="Q16" s="131"/>
      <c r="R16" s="131"/>
      <c r="S16" s="131"/>
      <c r="T16" s="131"/>
      <c r="U16" s="131"/>
      <c r="V16" s="131"/>
      <c r="W16" s="131"/>
      <c r="X16" s="131"/>
      <c r="Y16" s="131"/>
      <c r="Z16" s="131"/>
    </row>
    <row r="17" spans="1:26" ht="12.75" customHeight="1">
      <c r="A17" s="131"/>
      <c r="B17" s="131"/>
      <c r="C17" s="137"/>
      <c r="D17" s="131"/>
      <c r="E17" s="131"/>
      <c r="F17" s="131"/>
      <c r="G17" s="131"/>
      <c r="H17" s="131"/>
      <c r="I17" s="131"/>
      <c r="J17" s="131"/>
      <c r="K17" s="131"/>
      <c r="L17" s="131"/>
      <c r="M17" s="131"/>
      <c r="N17" s="131"/>
      <c r="O17" s="131"/>
      <c r="P17" s="131"/>
      <c r="Q17" s="131"/>
      <c r="R17" s="131"/>
      <c r="S17" s="131"/>
      <c r="T17" s="131"/>
      <c r="U17" s="131"/>
      <c r="V17" s="131"/>
      <c r="W17" s="131"/>
      <c r="X17" s="131"/>
      <c r="Y17" s="131"/>
      <c r="Z17" s="131"/>
    </row>
    <row r="18" spans="1:26" ht="12.75" customHeight="1">
      <c r="A18" s="131"/>
      <c r="B18" s="131"/>
      <c r="C18" s="137"/>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6" ht="12.75" customHeight="1">
      <c r="A19" s="131"/>
      <c r="B19" s="131"/>
      <c r="C19" s="137"/>
      <c r="D19" s="131"/>
      <c r="E19" s="131"/>
      <c r="F19" s="131"/>
      <c r="G19" s="131"/>
      <c r="H19" s="131"/>
      <c r="I19" s="131"/>
      <c r="J19" s="131"/>
      <c r="K19" s="131"/>
      <c r="L19" s="131"/>
      <c r="M19" s="131"/>
      <c r="N19" s="131"/>
      <c r="O19" s="131"/>
      <c r="P19" s="131"/>
      <c r="Q19" s="131"/>
      <c r="R19" s="131"/>
      <c r="S19" s="131"/>
      <c r="T19" s="131"/>
      <c r="U19" s="131"/>
      <c r="V19" s="131"/>
      <c r="W19" s="131"/>
      <c r="X19" s="131"/>
      <c r="Y19" s="131"/>
      <c r="Z19" s="131"/>
    </row>
    <row r="20" spans="1:26" ht="12.75" customHeight="1">
      <c r="A20" s="131"/>
      <c r="B20" s="131"/>
      <c r="C20" s="137"/>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6" ht="12.75" customHeight="1">
      <c r="A21" s="131"/>
      <c r="B21" s="131"/>
      <c r="C21" s="137"/>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6" ht="12.75" customHeight="1">
      <c r="A22" s="131"/>
      <c r="B22" s="131"/>
      <c r="C22" s="137"/>
      <c r="D22" s="131"/>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6" ht="12.75" customHeight="1">
      <c r="A23" s="131"/>
      <c r="B23" s="131"/>
      <c r="C23" s="137"/>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6" ht="12.75" customHeight="1">
      <c r="A24" s="131"/>
      <c r="B24" s="131"/>
      <c r="C24" s="137"/>
      <c r="D24" s="131"/>
      <c r="E24" s="131"/>
      <c r="F24" s="131"/>
      <c r="G24" s="131"/>
      <c r="H24" s="131"/>
      <c r="I24" s="131"/>
      <c r="J24" s="131"/>
      <c r="K24" s="131"/>
      <c r="L24" s="131"/>
      <c r="M24" s="131"/>
      <c r="N24" s="131"/>
      <c r="O24" s="131"/>
      <c r="P24" s="131"/>
      <c r="Q24" s="131"/>
      <c r="R24" s="131"/>
      <c r="S24" s="131"/>
      <c r="T24" s="131"/>
      <c r="U24" s="131"/>
      <c r="V24" s="131"/>
      <c r="W24" s="131"/>
      <c r="X24" s="131"/>
      <c r="Y24" s="131"/>
      <c r="Z24" s="131"/>
    </row>
    <row r="25" spans="1:26" ht="12.75" customHeight="1">
      <c r="A25" s="131"/>
      <c r="B25" s="131"/>
      <c r="C25" s="137"/>
      <c r="D25" s="131"/>
      <c r="E25" s="131"/>
      <c r="F25" s="131"/>
      <c r="G25" s="131"/>
      <c r="H25" s="131"/>
      <c r="I25" s="131"/>
      <c r="J25" s="131"/>
      <c r="K25" s="131"/>
      <c r="L25" s="131"/>
      <c r="M25" s="131"/>
      <c r="N25" s="131"/>
      <c r="O25" s="131"/>
      <c r="P25" s="131"/>
      <c r="Q25" s="131"/>
      <c r="R25" s="131"/>
      <c r="S25" s="131"/>
      <c r="T25" s="131"/>
      <c r="U25" s="131"/>
      <c r="V25" s="131"/>
      <c r="W25" s="131"/>
      <c r="X25" s="131"/>
      <c r="Y25" s="131"/>
      <c r="Z25" s="131"/>
    </row>
    <row r="26" spans="1:26" ht="12.75" customHeight="1">
      <c r="A26" s="131"/>
      <c r="B26" s="131"/>
      <c r="C26" s="137"/>
      <c r="D26" s="131"/>
      <c r="E26" s="131"/>
      <c r="F26" s="131"/>
      <c r="G26" s="131"/>
      <c r="H26" s="131"/>
      <c r="I26" s="131"/>
      <c r="J26" s="131"/>
      <c r="K26" s="131"/>
      <c r="L26" s="131"/>
      <c r="M26" s="131"/>
      <c r="N26" s="131"/>
      <c r="O26" s="131"/>
      <c r="P26" s="131"/>
      <c r="Q26" s="131"/>
      <c r="R26" s="131"/>
      <c r="S26" s="131"/>
      <c r="T26" s="131"/>
      <c r="U26" s="131"/>
      <c r="V26" s="131"/>
      <c r="W26" s="131"/>
      <c r="X26" s="131"/>
      <c r="Y26" s="131"/>
      <c r="Z26" s="131"/>
    </row>
    <row r="27" spans="1:26" ht="12.75" customHeight="1">
      <c r="A27" s="131"/>
      <c r="B27" s="131"/>
      <c r="C27" s="137"/>
      <c r="D27" s="131"/>
      <c r="E27" s="131"/>
      <c r="F27" s="131"/>
      <c r="G27" s="131"/>
      <c r="H27" s="131"/>
      <c r="I27" s="131"/>
      <c r="J27" s="131"/>
      <c r="K27" s="131"/>
      <c r="L27" s="131"/>
      <c r="M27" s="131"/>
      <c r="N27" s="131"/>
      <c r="O27" s="131"/>
      <c r="P27" s="131"/>
      <c r="Q27" s="131"/>
      <c r="R27" s="131"/>
      <c r="S27" s="131"/>
      <c r="T27" s="131"/>
      <c r="U27" s="131"/>
      <c r="V27" s="131"/>
      <c r="W27" s="131"/>
      <c r="X27" s="131"/>
      <c r="Y27" s="131"/>
      <c r="Z27" s="131"/>
    </row>
    <row r="28" spans="1:26" ht="12.75" customHeight="1">
      <c r="A28" s="131"/>
      <c r="B28" s="131"/>
      <c r="C28" s="137"/>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6" ht="12.75" customHeight="1">
      <c r="A29" s="131"/>
      <c r="B29" s="131"/>
      <c r="C29" s="137"/>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6" ht="12.75" customHeight="1">
      <c r="A30" s="131"/>
      <c r="B30" s="131"/>
      <c r="C30" s="137"/>
      <c r="D30" s="131"/>
      <c r="E30" s="131"/>
      <c r="F30" s="131"/>
      <c r="G30" s="131"/>
      <c r="H30" s="131"/>
      <c r="I30" s="131"/>
      <c r="J30" s="131"/>
      <c r="K30" s="131"/>
      <c r="L30" s="131"/>
      <c r="M30" s="131"/>
      <c r="N30" s="131"/>
      <c r="O30" s="131"/>
      <c r="P30" s="131"/>
      <c r="Q30" s="131"/>
      <c r="R30" s="131"/>
      <c r="S30" s="131"/>
      <c r="T30" s="131"/>
      <c r="U30" s="131"/>
      <c r="V30" s="131"/>
      <c r="W30" s="131"/>
      <c r="X30" s="131"/>
      <c r="Y30" s="131"/>
      <c r="Z30" s="131"/>
    </row>
    <row r="31" spans="1:26" ht="12.75" customHeight="1">
      <c r="A31" s="131"/>
      <c r="B31" s="131"/>
      <c r="C31" s="137"/>
      <c r="D31" s="131"/>
      <c r="E31" s="131"/>
      <c r="F31" s="131"/>
      <c r="G31" s="131"/>
      <c r="H31" s="131"/>
      <c r="I31" s="131"/>
      <c r="J31" s="131"/>
      <c r="K31" s="131"/>
      <c r="L31" s="131"/>
      <c r="M31" s="131"/>
      <c r="N31" s="131"/>
      <c r="O31" s="131"/>
      <c r="P31" s="131"/>
      <c r="Q31" s="131"/>
      <c r="R31" s="131"/>
      <c r="S31" s="131"/>
      <c r="T31" s="131"/>
      <c r="U31" s="131"/>
      <c r="V31" s="131"/>
      <c r="W31" s="131"/>
      <c r="X31" s="131"/>
      <c r="Y31" s="131"/>
      <c r="Z31" s="131"/>
    </row>
    <row r="32" spans="1:26" ht="12.75" customHeight="1">
      <c r="A32" s="131"/>
      <c r="B32" s="131"/>
      <c r="C32" s="137"/>
      <c r="D32" s="131"/>
      <c r="E32" s="131"/>
      <c r="F32" s="131"/>
      <c r="G32" s="131"/>
      <c r="H32" s="131"/>
      <c r="I32" s="131"/>
      <c r="J32" s="131"/>
      <c r="K32" s="131"/>
      <c r="L32" s="131"/>
      <c r="M32" s="131"/>
      <c r="N32" s="131"/>
      <c r="O32" s="131"/>
      <c r="P32" s="131"/>
      <c r="Q32" s="131"/>
      <c r="R32" s="131"/>
      <c r="S32" s="131"/>
      <c r="T32" s="131"/>
      <c r="U32" s="131"/>
      <c r="V32" s="131"/>
      <c r="W32" s="131"/>
      <c r="X32" s="131"/>
      <c r="Y32" s="131"/>
      <c r="Z32" s="131"/>
    </row>
    <row r="33" spans="1:26" ht="12.75" customHeight="1">
      <c r="A33" s="131"/>
      <c r="B33" s="131"/>
      <c r="C33" s="137"/>
      <c r="D33" s="131"/>
      <c r="E33" s="131"/>
      <c r="F33" s="131"/>
      <c r="G33" s="131"/>
      <c r="H33" s="131"/>
      <c r="I33" s="131"/>
      <c r="J33" s="131"/>
      <c r="K33" s="131"/>
      <c r="L33" s="131"/>
      <c r="M33" s="131"/>
      <c r="N33" s="131"/>
      <c r="O33" s="131"/>
      <c r="P33" s="131"/>
      <c r="Q33" s="131"/>
      <c r="R33" s="131"/>
      <c r="S33" s="131"/>
      <c r="T33" s="131"/>
      <c r="U33" s="131"/>
      <c r="V33" s="131"/>
      <c r="W33" s="131"/>
      <c r="X33" s="131"/>
      <c r="Y33" s="131"/>
      <c r="Z33" s="131"/>
    </row>
    <row r="34" spans="1:26" ht="12.75" customHeight="1">
      <c r="A34" s="131"/>
      <c r="B34" s="131"/>
      <c r="C34" s="137"/>
      <c r="D34" s="131"/>
      <c r="E34" s="131"/>
      <c r="F34" s="131"/>
      <c r="G34" s="131"/>
      <c r="H34" s="131"/>
      <c r="I34" s="131"/>
      <c r="J34" s="131"/>
      <c r="K34" s="131"/>
      <c r="L34" s="131"/>
      <c r="M34" s="131"/>
      <c r="N34" s="131"/>
      <c r="O34" s="131"/>
      <c r="P34" s="131"/>
      <c r="Q34" s="131"/>
      <c r="R34" s="131"/>
      <c r="S34" s="131"/>
      <c r="T34" s="131"/>
      <c r="U34" s="131"/>
      <c r="V34" s="131"/>
      <c r="W34" s="131"/>
      <c r="X34" s="131"/>
      <c r="Y34" s="131"/>
      <c r="Z34" s="131"/>
    </row>
    <row r="35" spans="1:26" ht="12.75" customHeight="1">
      <c r="A35" s="131"/>
      <c r="B35" s="131"/>
      <c r="C35" s="137"/>
      <c r="D35" s="131"/>
      <c r="E35" s="131"/>
      <c r="F35" s="131"/>
      <c r="G35" s="131"/>
      <c r="H35" s="131"/>
      <c r="I35" s="131"/>
      <c r="J35" s="131"/>
      <c r="K35" s="131"/>
      <c r="L35" s="131"/>
      <c r="M35" s="131"/>
      <c r="N35" s="131"/>
      <c r="O35" s="131"/>
      <c r="P35" s="131"/>
      <c r="Q35" s="131"/>
      <c r="R35" s="131"/>
      <c r="S35" s="131"/>
      <c r="T35" s="131"/>
      <c r="U35" s="131"/>
      <c r="V35" s="131"/>
      <c r="W35" s="131"/>
      <c r="X35" s="131"/>
      <c r="Y35" s="131"/>
      <c r="Z35" s="131"/>
    </row>
    <row r="36" spans="1:26" ht="12.75" customHeight="1">
      <c r="A36" s="131"/>
      <c r="B36" s="131"/>
      <c r="C36" s="137"/>
      <c r="D36" s="131"/>
      <c r="E36" s="131"/>
      <c r="F36" s="131"/>
      <c r="G36" s="131"/>
      <c r="H36" s="131"/>
      <c r="I36" s="131"/>
      <c r="J36" s="131"/>
      <c r="K36" s="131"/>
      <c r="L36" s="131"/>
      <c r="M36" s="131"/>
      <c r="N36" s="131"/>
      <c r="O36" s="131"/>
      <c r="P36" s="131"/>
      <c r="Q36" s="131"/>
      <c r="R36" s="131"/>
      <c r="S36" s="131"/>
      <c r="T36" s="131"/>
      <c r="U36" s="131"/>
      <c r="V36" s="131"/>
      <c r="W36" s="131"/>
      <c r="X36" s="131"/>
      <c r="Y36" s="131"/>
      <c r="Z36" s="131"/>
    </row>
    <row r="37" spans="1:26" ht="12.75" customHeight="1">
      <c r="A37" s="131"/>
      <c r="B37" s="131"/>
      <c r="C37" s="137"/>
      <c r="D37" s="131"/>
      <c r="E37" s="131"/>
      <c r="F37" s="131"/>
      <c r="G37" s="131"/>
      <c r="H37" s="131"/>
      <c r="I37" s="131"/>
      <c r="J37" s="131"/>
      <c r="K37" s="131"/>
      <c r="L37" s="131"/>
      <c r="M37" s="131"/>
      <c r="N37" s="131"/>
      <c r="O37" s="131"/>
      <c r="P37" s="131"/>
      <c r="Q37" s="131"/>
      <c r="R37" s="131"/>
      <c r="S37" s="131"/>
      <c r="T37" s="131"/>
      <c r="U37" s="131"/>
      <c r="V37" s="131"/>
      <c r="W37" s="131"/>
      <c r="X37" s="131"/>
      <c r="Y37" s="131"/>
      <c r="Z37" s="131"/>
    </row>
    <row r="38" spans="1:26" ht="12.75" customHeight="1">
      <c r="A38" s="131"/>
      <c r="B38" s="131"/>
      <c r="C38" s="137"/>
      <c r="D38" s="131"/>
      <c r="E38" s="131"/>
      <c r="F38" s="131"/>
      <c r="G38" s="131"/>
      <c r="H38" s="131"/>
      <c r="I38" s="131"/>
      <c r="J38" s="131"/>
      <c r="K38" s="131"/>
      <c r="L38" s="131"/>
      <c r="M38" s="131"/>
      <c r="N38" s="131"/>
      <c r="O38" s="131"/>
      <c r="P38" s="131"/>
      <c r="Q38" s="131"/>
      <c r="R38" s="131"/>
      <c r="S38" s="131"/>
      <c r="T38" s="131"/>
      <c r="U38" s="131"/>
      <c r="V38" s="131"/>
      <c r="W38" s="131"/>
      <c r="X38" s="131"/>
      <c r="Y38" s="131"/>
      <c r="Z38" s="131"/>
    </row>
    <row r="39" spans="1:26" ht="12.75" customHeight="1">
      <c r="A39" s="131"/>
      <c r="B39" s="131"/>
      <c r="C39" s="137"/>
      <c r="D39" s="131"/>
      <c r="E39" s="131"/>
      <c r="F39" s="131"/>
      <c r="G39" s="131"/>
      <c r="H39" s="131"/>
      <c r="I39" s="131"/>
      <c r="J39" s="131"/>
      <c r="K39" s="131"/>
      <c r="L39" s="131"/>
      <c r="M39" s="131"/>
      <c r="N39" s="131"/>
      <c r="O39" s="131"/>
      <c r="P39" s="131"/>
      <c r="Q39" s="131"/>
      <c r="R39" s="131"/>
      <c r="S39" s="131"/>
      <c r="T39" s="131"/>
      <c r="U39" s="131"/>
      <c r="V39" s="131"/>
      <c r="W39" s="131"/>
      <c r="X39" s="131"/>
      <c r="Y39" s="131"/>
      <c r="Z39" s="131"/>
    </row>
    <row r="40" spans="1:26" ht="12.75" customHeight="1">
      <c r="A40" s="131"/>
      <c r="B40" s="131"/>
      <c r="C40" s="137"/>
      <c r="D40" s="131"/>
      <c r="E40" s="131"/>
      <c r="F40" s="131"/>
      <c r="G40" s="131"/>
      <c r="H40" s="131"/>
      <c r="I40" s="131"/>
      <c r="J40" s="131"/>
      <c r="K40" s="131"/>
      <c r="L40" s="131"/>
      <c r="M40" s="131"/>
      <c r="N40" s="131"/>
      <c r="O40" s="131"/>
      <c r="P40" s="131"/>
      <c r="Q40" s="131"/>
      <c r="R40" s="131"/>
      <c r="S40" s="131"/>
      <c r="T40" s="131"/>
      <c r="U40" s="131"/>
      <c r="V40" s="131"/>
      <c r="W40" s="131"/>
      <c r="X40" s="131"/>
      <c r="Y40" s="131"/>
      <c r="Z40" s="131"/>
    </row>
    <row r="41" spans="1:26" ht="12.75" customHeight="1">
      <c r="A41" s="131"/>
      <c r="B41" s="131"/>
      <c r="C41" s="137"/>
      <c r="D41" s="131"/>
      <c r="E41" s="131"/>
      <c r="F41" s="131"/>
      <c r="G41" s="131"/>
      <c r="H41" s="131"/>
      <c r="I41" s="131"/>
      <c r="J41" s="131"/>
      <c r="K41" s="131"/>
      <c r="L41" s="131"/>
      <c r="M41" s="131"/>
      <c r="N41" s="131"/>
      <c r="O41" s="131"/>
      <c r="P41" s="131"/>
      <c r="Q41" s="131"/>
      <c r="R41" s="131"/>
      <c r="S41" s="131"/>
      <c r="T41" s="131"/>
      <c r="U41" s="131"/>
      <c r="V41" s="131"/>
      <c r="W41" s="131"/>
      <c r="X41" s="131"/>
      <c r="Y41" s="131"/>
      <c r="Z41" s="131"/>
    </row>
    <row r="42" spans="1:26" ht="12.75" customHeight="1">
      <c r="A42" s="131"/>
      <c r="B42" s="131"/>
      <c r="C42" s="137"/>
      <c r="D42" s="131"/>
      <c r="E42" s="131"/>
      <c r="F42" s="131"/>
      <c r="G42" s="131"/>
      <c r="H42" s="131"/>
      <c r="I42" s="131"/>
      <c r="J42" s="131"/>
      <c r="K42" s="131"/>
      <c r="L42" s="131"/>
      <c r="M42" s="131"/>
      <c r="N42" s="131"/>
      <c r="O42" s="131"/>
      <c r="P42" s="131"/>
      <c r="Q42" s="131"/>
      <c r="R42" s="131"/>
      <c r="S42" s="131"/>
      <c r="T42" s="131"/>
      <c r="U42" s="131"/>
      <c r="V42" s="131"/>
      <c r="W42" s="131"/>
      <c r="X42" s="131"/>
      <c r="Y42" s="131"/>
      <c r="Z42" s="131"/>
    </row>
    <row r="43" spans="1:26" ht="12.75" customHeight="1">
      <c r="A43" s="131"/>
      <c r="B43" s="131"/>
      <c r="C43" s="137"/>
      <c r="D43" s="131"/>
      <c r="E43" s="131"/>
      <c r="F43" s="131"/>
      <c r="G43" s="131"/>
      <c r="H43" s="131"/>
      <c r="I43" s="131"/>
      <c r="J43" s="131"/>
      <c r="K43" s="131"/>
      <c r="L43" s="131"/>
      <c r="M43" s="131"/>
      <c r="N43" s="131"/>
      <c r="O43" s="131"/>
      <c r="P43" s="131"/>
      <c r="Q43" s="131"/>
      <c r="R43" s="131"/>
      <c r="S43" s="131"/>
      <c r="T43" s="131"/>
      <c r="U43" s="131"/>
      <c r="V43" s="131"/>
      <c r="W43" s="131"/>
      <c r="X43" s="131"/>
      <c r="Y43" s="131"/>
      <c r="Z43" s="131"/>
    </row>
    <row r="44" spans="1:26" ht="12.75" customHeight="1">
      <c r="A44" s="131"/>
      <c r="B44" s="131"/>
      <c r="C44" s="137"/>
      <c r="D44" s="131"/>
      <c r="E44" s="131"/>
      <c r="F44" s="131"/>
      <c r="G44" s="131"/>
      <c r="H44" s="131"/>
      <c r="I44" s="131"/>
      <c r="J44" s="131"/>
      <c r="K44" s="131"/>
      <c r="L44" s="131"/>
      <c r="M44" s="131"/>
      <c r="N44" s="131"/>
      <c r="O44" s="131"/>
      <c r="P44" s="131"/>
      <c r="Q44" s="131"/>
      <c r="R44" s="131"/>
      <c r="S44" s="131"/>
      <c r="T44" s="131"/>
      <c r="U44" s="131"/>
      <c r="V44" s="131"/>
      <c r="W44" s="131"/>
      <c r="X44" s="131"/>
      <c r="Y44" s="131"/>
      <c r="Z44" s="131"/>
    </row>
    <row r="45" spans="1:26" ht="12.75" customHeight="1">
      <c r="A45" s="131"/>
      <c r="B45" s="131"/>
      <c r="C45" s="137"/>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6" ht="12.75" customHeight="1">
      <c r="A46" s="131"/>
      <c r="B46" s="131"/>
      <c r="C46" s="137"/>
      <c r="D46" s="131"/>
      <c r="E46" s="131"/>
      <c r="F46" s="131"/>
      <c r="G46" s="131"/>
      <c r="H46" s="131"/>
      <c r="I46" s="131"/>
      <c r="J46" s="131"/>
      <c r="K46" s="131"/>
      <c r="L46" s="131"/>
      <c r="M46" s="131"/>
      <c r="N46" s="131"/>
      <c r="O46" s="131"/>
      <c r="P46" s="131"/>
      <c r="Q46" s="131"/>
      <c r="R46" s="131"/>
      <c r="S46" s="131"/>
      <c r="T46" s="131"/>
      <c r="U46" s="131"/>
      <c r="V46" s="131"/>
      <c r="W46" s="131"/>
      <c r="X46" s="131"/>
      <c r="Y46" s="131"/>
      <c r="Z46" s="131"/>
    </row>
    <row r="47" spans="1:26" ht="12.75" customHeight="1">
      <c r="A47" s="131"/>
      <c r="B47" s="131"/>
      <c r="C47" s="137"/>
      <c r="D47" s="131"/>
      <c r="E47" s="131"/>
      <c r="F47" s="131"/>
      <c r="G47" s="131"/>
      <c r="H47" s="131"/>
      <c r="I47" s="131"/>
      <c r="J47" s="131"/>
      <c r="K47" s="131"/>
      <c r="L47" s="131"/>
      <c r="M47" s="131"/>
      <c r="N47" s="131"/>
      <c r="O47" s="131"/>
      <c r="P47" s="131"/>
      <c r="Q47" s="131"/>
      <c r="R47" s="131"/>
      <c r="S47" s="131"/>
      <c r="T47" s="131"/>
      <c r="U47" s="131"/>
      <c r="V47" s="131"/>
      <c r="W47" s="131"/>
      <c r="X47" s="131"/>
      <c r="Y47" s="131"/>
      <c r="Z47" s="131"/>
    </row>
    <row r="48" spans="1:26" ht="12.75" customHeight="1">
      <c r="A48" s="131"/>
      <c r="B48" s="131"/>
      <c r="C48" s="137"/>
      <c r="D48" s="131"/>
      <c r="E48" s="131"/>
      <c r="F48" s="131"/>
      <c r="G48" s="131"/>
      <c r="H48" s="131"/>
      <c r="I48" s="131"/>
      <c r="J48" s="131"/>
      <c r="K48" s="131"/>
      <c r="L48" s="131"/>
      <c r="M48" s="131"/>
      <c r="N48" s="131"/>
      <c r="O48" s="131"/>
      <c r="P48" s="131"/>
      <c r="Q48" s="131"/>
      <c r="R48" s="131"/>
      <c r="S48" s="131"/>
      <c r="T48" s="131"/>
      <c r="U48" s="131"/>
      <c r="V48" s="131"/>
      <c r="W48" s="131"/>
      <c r="X48" s="131"/>
      <c r="Y48" s="131"/>
      <c r="Z48" s="131"/>
    </row>
    <row r="49" spans="1:26" ht="12.75" customHeight="1">
      <c r="A49" s="131"/>
      <c r="B49" s="131"/>
      <c r="C49" s="137"/>
      <c r="D49" s="131"/>
      <c r="E49" s="131"/>
      <c r="F49" s="131"/>
      <c r="G49" s="131"/>
      <c r="H49" s="131"/>
      <c r="I49" s="131"/>
      <c r="J49" s="131"/>
      <c r="K49" s="131"/>
      <c r="L49" s="131"/>
      <c r="M49" s="131"/>
      <c r="N49" s="131"/>
      <c r="O49" s="131"/>
      <c r="P49" s="131"/>
      <c r="Q49" s="131"/>
      <c r="R49" s="131"/>
      <c r="S49" s="131"/>
      <c r="T49" s="131"/>
      <c r="U49" s="131"/>
      <c r="V49" s="131"/>
      <c r="W49" s="131"/>
      <c r="X49" s="131"/>
      <c r="Y49" s="131"/>
      <c r="Z49" s="131"/>
    </row>
    <row r="50" spans="1:26" ht="12.75" customHeight="1">
      <c r="A50" s="131"/>
      <c r="B50" s="131"/>
      <c r="C50" s="137"/>
      <c r="D50" s="131"/>
      <c r="E50" s="131"/>
      <c r="F50" s="131"/>
      <c r="G50" s="131"/>
      <c r="H50" s="131"/>
      <c r="I50" s="131"/>
      <c r="J50" s="131"/>
      <c r="K50" s="131"/>
      <c r="L50" s="131"/>
      <c r="M50" s="131"/>
      <c r="N50" s="131"/>
      <c r="O50" s="131"/>
      <c r="P50" s="131"/>
      <c r="Q50" s="131"/>
      <c r="R50" s="131"/>
      <c r="S50" s="131"/>
      <c r="T50" s="131"/>
      <c r="U50" s="131"/>
      <c r="V50" s="131"/>
      <c r="W50" s="131"/>
      <c r="X50" s="131"/>
      <c r="Y50" s="131"/>
      <c r="Z50" s="131"/>
    </row>
    <row r="51" spans="1:26" ht="12.75" customHeight="1">
      <c r="A51" s="131"/>
      <c r="B51" s="131"/>
      <c r="C51" s="137"/>
      <c r="D51" s="131"/>
      <c r="E51" s="131"/>
      <c r="F51" s="131"/>
      <c r="G51" s="131"/>
      <c r="H51" s="131"/>
      <c r="I51" s="131"/>
      <c r="J51" s="131"/>
      <c r="K51" s="131"/>
      <c r="L51" s="131"/>
      <c r="M51" s="131"/>
      <c r="N51" s="131"/>
      <c r="O51" s="131"/>
      <c r="P51" s="131"/>
      <c r="Q51" s="131"/>
      <c r="R51" s="131"/>
      <c r="S51" s="131"/>
      <c r="T51" s="131"/>
      <c r="U51" s="131"/>
      <c r="V51" s="131"/>
      <c r="W51" s="131"/>
      <c r="X51" s="131"/>
      <c r="Y51" s="131"/>
      <c r="Z51" s="131"/>
    </row>
    <row r="52" spans="1:26" ht="12.75" customHeight="1">
      <c r="A52" s="131"/>
      <c r="B52" s="131"/>
      <c r="C52" s="137"/>
      <c r="D52" s="131"/>
      <c r="E52" s="131"/>
      <c r="F52" s="131"/>
      <c r="G52" s="131"/>
      <c r="H52" s="131"/>
      <c r="I52" s="131"/>
      <c r="J52" s="131"/>
      <c r="K52" s="131"/>
      <c r="L52" s="131"/>
      <c r="M52" s="131"/>
      <c r="N52" s="131"/>
      <c r="O52" s="131"/>
      <c r="P52" s="131"/>
      <c r="Q52" s="131"/>
      <c r="R52" s="131"/>
      <c r="S52" s="131"/>
      <c r="T52" s="131"/>
      <c r="U52" s="131"/>
      <c r="V52" s="131"/>
      <c r="W52" s="131"/>
      <c r="X52" s="131"/>
      <c r="Y52" s="131"/>
      <c r="Z52" s="131"/>
    </row>
    <row r="53" spans="1:26" ht="12.75" customHeight="1">
      <c r="A53" s="131"/>
      <c r="B53" s="131"/>
      <c r="C53" s="137"/>
      <c r="D53" s="131"/>
      <c r="E53" s="131"/>
      <c r="F53" s="131"/>
      <c r="G53" s="131"/>
      <c r="H53" s="131"/>
      <c r="I53" s="131"/>
      <c r="J53" s="131"/>
      <c r="K53" s="131"/>
      <c r="L53" s="131"/>
      <c r="M53" s="131"/>
      <c r="N53" s="131"/>
      <c r="O53" s="131"/>
      <c r="P53" s="131"/>
      <c r="Q53" s="131"/>
      <c r="R53" s="131"/>
      <c r="S53" s="131"/>
      <c r="T53" s="131"/>
      <c r="U53" s="131"/>
      <c r="V53" s="131"/>
      <c r="W53" s="131"/>
      <c r="X53" s="131"/>
      <c r="Y53" s="131"/>
      <c r="Z53" s="131"/>
    </row>
    <row r="54" spans="1:26" ht="12.75" customHeight="1">
      <c r="A54" s="131"/>
      <c r="B54" s="131"/>
      <c r="C54" s="137"/>
      <c r="D54" s="131"/>
      <c r="E54" s="131"/>
      <c r="F54" s="131"/>
      <c r="G54" s="131"/>
      <c r="H54" s="131"/>
      <c r="I54" s="131"/>
      <c r="J54" s="131"/>
      <c r="K54" s="131"/>
      <c r="L54" s="131"/>
      <c r="M54" s="131"/>
      <c r="N54" s="131"/>
      <c r="O54" s="131"/>
      <c r="P54" s="131"/>
      <c r="Q54" s="131"/>
      <c r="R54" s="131"/>
      <c r="S54" s="131"/>
      <c r="T54" s="131"/>
      <c r="U54" s="131"/>
      <c r="V54" s="131"/>
      <c r="W54" s="131"/>
      <c r="X54" s="131"/>
      <c r="Y54" s="131"/>
      <c r="Z54" s="131"/>
    </row>
    <row r="55" spans="1:26" ht="12.75" customHeight="1">
      <c r="A55" s="131"/>
      <c r="B55" s="131"/>
      <c r="C55" s="137"/>
      <c r="D55" s="131"/>
      <c r="E55" s="131"/>
      <c r="F55" s="131"/>
      <c r="G55" s="131"/>
      <c r="H55" s="131"/>
      <c r="I55" s="131"/>
      <c r="J55" s="131"/>
      <c r="K55" s="131"/>
      <c r="L55" s="131"/>
      <c r="M55" s="131"/>
      <c r="N55" s="131"/>
      <c r="O55" s="131"/>
      <c r="P55" s="131"/>
      <c r="Q55" s="131"/>
      <c r="R55" s="131"/>
      <c r="S55" s="131"/>
      <c r="T55" s="131"/>
      <c r="U55" s="131"/>
      <c r="V55" s="131"/>
      <c r="W55" s="131"/>
      <c r="X55" s="131"/>
      <c r="Y55" s="131"/>
      <c r="Z55" s="131"/>
    </row>
    <row r="56" spans="1:26" ht="12.75" customHeight="1">
      <c r="A56" s="131"/>
      <c r="B56" s="131"/>
      <c r="C56" s="137"/>
      <c r="D56" s="131"/>
      <c r="E56" s="131"/>
      <c r="F56" s="131"/>
      <c r="G56" s="131"/>
      <c r="H56" s="131"/>
      <c r="I56" s="131"/>
      <c r="J56" s="131"/>
      <c r="K56" s="131"/>
      <c r="L56" s="131"/>
      <c r="M56" s="131"/>
      <c r="N56" s="131"/>
      <c r="O56" s="131"/>
      <c r="P56" s="131"/>
      <c r="Q56" s="131"/>
      <c r="R56" s="131"/>
      <c r="S56" s="131"/>
      <c r="T56" s="131"/>
      <c r="U56" s="131"/>
      <c r="V56" s="131"/>
      <c r="W56" s="131"/>
      <c r="X56" s="131"/>
      <c r="Y56" s="131"/>
      <c r="Z56" s="131"/>
    </row>
    <row r="57" spans="1:26" ht="12.75" customHeight="1">
      <c r="A57" s="131"/>
      <c r="B57" s="131"/>
      <c r="C57" s="137"/>
      <c r="D57" s="131"/>
      <c r="E57" s="131"/>
      <c r="F57" s="131"/>
      <c r="G57" s="131"/>
      <c r="H57" s="131"/>
      <c r="I57" s="131"/>
      <c r="J57" s="131"/>
      <c r="K57" s="131"/>
      <c r="L57" s="131"/>
      <c r="M57" s="131"/>
      <c r="N57" s="131"/>
      <c r="O57" s="131"/>
      <c r="P57" s="131"/>
      <c r="Q57" s="131"/>
      <c r="R57" s="131"/>
      <c r="S57" s="131"/>
      <c r="T57" s="131"/>
      <c r="U57" s="131"/>
      <c r="V57" s="131"/>
      <c r="W57" s="131"/>
      <c r="X57" s="131"/>
      <c r="Y57" s="131"/>
      <c r="Z57" s="131"/>
    </row>
    <row r="58" spans="1:26" ht="12.75" customHeight="1">
      <c r="A58" s="131"/>
      <c r="B58" s="131"/>
      <c r="C58" s="137"/>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spans="1:26" ht="12.75" customHeight="1">
      <c r="A59" s="131"/>
      <c r="B59" s="131"/>
      <c r="C59" s="137"/>
      <c r="D59" s="131"/>
      <c r="E59" s="131"/>
      <c r="F59" s="131"/>
      <c r="G59" s="131"/>
      <c r="H59" s="131"/>
      <c r="I59" s="131"/>
      <c r="J59" s="131"/>
      <c r="K59" s="131"/>
      <c r="L59" s="131"/>
      <c r="M59" s="131"/>
      <c r="N59" s="131"/>
      <c r="O59" s="131"/>
      <c r="P59" s="131"/>
      <c r="Q59" s="131"/>
      <c r="R59" s="131"/>
      <c r="S59" s="131"/>
      <c r="T59" s="131"/>
      <c r="U59" s="131"/>
      <c r="V59" s="131"/>
      <c r="W59" s="131"/>
      <c r="X59" s="131"/>
      <c r="Y59" s="131"/>
      <c r="Z59" s="131"/>
    </row>
    <row r="60" spans="1:26" ht="12.75" customHeight="1">
      <c r="A60" s="131"/>
      <c r="B60" s="131"/>
      <c r="C60" s="137"/>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2.75" customHeight="1">
      <c r="A61" s="131"/>
      <c r="B61" s="131"/>
      <c r="C61" s="137"/>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ht="12.75" customHeight="1">
      <c r="A62" s="131"/>
      <c r="B62" s="131"/>
      <c r="C62" s="137"/>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ht="12.75" customHeight="1">
      <c r="A63" s="131"/>
      <c r="B63" s="131"/>
      <c r="C63" s="137"/>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spans="1:26" ht="12.75" customHeight="1">
      <c r="A64" s="131"/>
      <c r="B64" s="131"/>
      <c r="C64" s="137"/>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spans="1:26" ht="12.75" customHeight="1">
      <c r="A65" s="131"/>
      <c r="B65" s="131"/>
      <c r="C65" s="137"/>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ht="12.75" customHeight="1">
      <c r="A66" s="131"/>
      <c r="B66" s="131"/>
      <c r="C66" s="137"/>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spans="1:26" ht="12.75" customHeight="1">
      <c r="A67" s="131"/>
      <c r="B67" s="131"/>
      <c r="C67" s="137"/>
      <c r="D67" s="131"/>
      <c r="E67" s="131"/>
      <c r="F67" s="131"/>
      <c r="G67" s="131"/>
      <c r="H67" s="131"/>
      <c r="I67" s="131"/>
      <c r="J67" s="131"/>
      <c r="K67" s="131"/>
      <c r="L67" s="131"/>
      <c r="M67" s="131"/>
      <c r="N67" s="131"/>
      <c r="O67" s="131"/>
      <c r="P67" s="131"/>
      <c r="Q67" s="131"/>
      <c r="R67" s="131"/>
      <c r="S67" s="131"/>
      <c r="T67" s="131"/>
      <c r="U67" s="131"/>
      <c r="V67" s="131"/>
      <c r="W67" s="131"/>
      <c r="X67" s="131"/>
      <c r="Y67" s="131"/>
      <c r="Z67" s="131"/>
    </row>
    <row r="68" spans="1:26" ht="12.75" customHeight="1">
      <c r="A68" s="131"/>
      <c r="B68" s="131"/>
      <c r="C68" s="137"/>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ht="12.75" customHeight="1">
      <c r="A69" s="131"/>
      <c r="B69" s="131"/>
      <c r="C69" s="137"/>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1:26" ht="12.75" customHeight="1">
      <c r="A70" s="131"/>
      <c r="B70" s="131"/>
      <c r="C70" s="137"/>
      <c r="D70" s="131"/>
      <c r="E70" s="131"/>
      <c r="F70" s="131"/>
      <c r="G70" s="131"/>
      <c r="H70" s="131"/>
      <c r="I70" s="131"/>
      <c r="J70" s="131"/>
      <c r="K70" s="131"/>
      <c r="L70" s="131"/>
      <c r="M70" s="131"/>
      <c r="N70" s="131"/>
      <c r="O70" s="131"/>
      <c r="P70" s="131"/>
      <c r="Q70" s="131"/>
      <c r="R70" s="131"/>
      <c r="S70" s="131"/>
      <c r="T70" s="131"/>
      <c r="U70" s="131"/>
      <c r="V70" s="131"/>
      <c r="W70" s="131"/>
      <c r="X70" s="131"/>
      <c r="Y70" s="131"/>
      <c r="Z70" s="131"/>
    </row>
    <row r="71" spans="1:26" ht="12.75" customHeight="1">
      <c r="A71" s="131"/>
      <c r="B71" s="131"/>
      <c r="C71" s="137"/>
      <c r="D71" s="131"/>
      <c r="E71" s="131"/>
      <c r="F71" s="131"/>
      <c r="G71" s="131"/>
      <c r="H71" s="131"/>
      <c r="I71" s="131"/>
      <c r="J71" s="131"/>
      <c r="K71" s="131"/>
      <c r="L71" s="131"/>
      <c r="M71" s="131"/>
      <c r="N71" s="131"/>
      <c r="O71" s="131"/>
      <c r="P71" s="131"/>
      <c r="Q71" s="131"/>
      <c r="R71" s="131"/>
      <c r="S71" s="131"/>
      <c r="T71" s="131"/>
      <c r="U71" s="131"/>
      <c r="V71" s="131"/>
      <c r="W71" s="131"/>
      <c r="X71" s="131"/>
      <c r="Y71" s="131"/>
      <c r="Z71" s="131"/>
    </row>
    <row r="72" spans="1:26" ht="12.75" customHeight="1">
      <c r="A72" s="131"/>
      <c r="B72" s="131"/>
      <c r="C72" s="137"/>
      <c r="D72" s="131"/>
      <c r="E72" s="131"/>
      <c r="F72" s="131"/>
      <c r="G72" s="131"/>
      <c r="H72" s="131"/>
      <c r="I72" s="131"/>
      <c r="J72" s="131"/>
      <c r="K72" s="131"/>
      <c r="L72" s="131"/>
      <c r="M72" s="131"/>
      <c r="N72" s="131"/>
      <c r="O72" s="131"/>
      <c r="P72" s="131"/>
      <c r="Q72" s="131"/>
      <c r="R72" s="131"/>
      <c r="S72" s="131"/>
      <c r="T72" s="131"/>
      <c r="U72" s="131"/>
      <c r="V72" s="131"/>
      <c r="W72" s="131"/>
      <c r="X72" s="131"/>
      <c r="Y72" s="131"/>
      <c r="Z72" s="131"/>
    </row>
    <row r="73" spans="1:26" ht="12.75" customHeight="1">
      <c r="A73" s="131"/>
      <c r="B73" s="131"/>
      <c r="C73" s="137"/>
      <c r="D73" s="131"/>
      <c r="E73" s="131"/>
      <c r="F73" s="131"/>
      <c r="G73" s="131"/>
      <c r="H73" s="131"/>
      <c r="I73" s="131"/>
      <c r="J73" s="131"/>
      <c r="K73" s="131"/>
      <c r="L73" s="131"/>
      <c r="M73" s="131"/>
      <c r="N73" s="131"/>
      <c r="O73" s="131"/>
      <c r="P73" s="131"/>
      <c r="Q73" s="131"/>
      <c r="R73" s="131"/>
      <c r="S73" s="131"/>
      <c r="T73" s="131"/>
      <c r="U73" s="131"/>
      <c r="V73" s="131"/>
      <c r="W73" s="131"/>
      <c r="X73" s="131"/>
      <c r="Y73" s="131"/>
      <c r="Z73" s="131"/>
    </row>
    <row r="74" spans="1:26" ht="12.75" customHeight="1">
      <c r="A74" s="131"/>
      <c r="B74" s="131"/>
      <c r="C74" s="137"/>
      <c r="D74" s="131"/>
      <c r="E74" s="131"/>
      <c r="F74" s="131"/>
      <c r="G74" s="131"/>
      <c r="H74" s="131"/>
      <c r="I74" s="131"/>
      <c r="J74" s="131"/>
      <c r="K74" s="131"/>
      <c r="L74" s="131"/>
      <c r="M74" s="131"/>
      <c r="N74" s="131"/>
      <c r="O74" s="131"/>
      <c r="P74" s="131"/>
      <c r="Q74" s="131"/>
      <c r="R74" s="131"/>
      <c r="S74" s="131"/>
      <c r="T74" s="131"/>
      <c r="U74" s="131"/>
      <c r="V74" s="131"/>
      <c r="W74" s="131"/>
      <c r="X74" s="131"/>
      <c r="Y74" s="131"/>
      <c r="Z74" s="131"/>
    </row>
    <row r="75" spans="1:26" ht="12.75" customHeight="1">
      <c r="A75" s="131"/>
      <c r="B75" s="131"/>
      <c r="C75" s="137"/>
      <c r="D75" s="131"/>
      <c r="E75" s="131"/>
      <c r="F75" s="131"/>
      <c r="G75" s="131"/>
      <c r="H75" s="131"/>
      <c r="I75" s="131"/>
      <c r="J75" s="131"/>
      <c r="K75" s="131"/>
      <c r="L75" s="131"/>
      <c r="M75" s="131"/>
      <c r="N75" s="131"/>
      <c r="O75" s="131"/>
      <c r="P75" s="131"/>
      <c r="Q75" s="131"/>
      <c r="R75" s="131"/>
      <c r="S75" s="131"/>
      <c r="T75" s="131"/>
      <c r="U75" s="131"/>
      <c r="V75" s="131"/>
      <c r="W75" s="131"/>
      <c r="X75" s="131"/>
      <c r="Y75" s="131"/>
      <c r="Z75" s="131"/>
    </row>
    <row r="76" spans="1:26" ht="12.75" customHeight="1">
      <c r="A76" s="131"/>
      <c r="B76" s="131"/>
      <c r="C76" s="137"/>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spans="1:26" ht="12.75" customHeight="1">
      <c r="A77" s="131"/>
      <c r="B77" s="131"/>
      <c r="C77" s="137"/>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spans="1:26" ht="12.75" customHeight="1">
      <c r="A78" s="131"/>
      <c r="B78" s="131"/>
      <c r="C78" s="137"/>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spans="1:26" ht="12.75" customHeight="1">
      <c r="A79" s="131"/>
      <c r="B79" s="131"/>
      <c r="C79" s="137"/>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2.75" customHeight="1">
      <c r="A80" s="131"/>
      <c r="B80" s="131"/>
      <c r="C80" s="137"/>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2.75" customHeight="1">
      <c r="A81" s="131"/>
      <c r="B81" s="131"/>
      <c r="C81" s="137"/>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ht="12.75" customHeight="1">
      <c r="A82" s="131"/>
      <c r="B82" s="131"/>
      <c r="C82" s="137"/>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2.75" customHeight="1">
      <c r="A83" s="131"/>
      <c r="B83" s="131"/>
      <c r="C83" s="137"/>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2.75" customHeight="1">
      <c r="A84" s="131"/>
      <c r="B84" s="131"/>
      <c r="C84" s="137"/>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2.75" customHeight="1">
      <c r="A85" s="131"/>
      <c r="B85" s="131"/>
      <c r="C85" s="137"/>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2.75" customHeight="1">
      <c r="A86" s="131"/>
      <c r="B86" s="131"/>
      <c r="C86" s="137"/>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ht="12.75" customHeight="1">
      <c r="A87" s="131"/>
      <c r="B87" s="131"/>
      <c r="C87" s="137"/>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spans="1:26" ht="12.75" customHeight="1">
      <c r="A88" s="131"/>
      <c r="B88" s="131"/>
      <c r="C88" s="137"/>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spans="1:26" ht="12.75" customHeight="1">
      <c r="A89" s="131"/>
      <c r="B89" s="131"/>
      <c r="C89" s="137"/>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ht="12.75" customHeight="1">
      <c r="A90" s="131"/>
      <c r="B90" s="131"/>
      <c r="C90" s="137"/>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spans="1:26" ht="12.75" customHeight="1">
      <c r="A91" s="131"/>
      <c r="B91" s="131"/>
      <c r="C91" s="137"/>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spans="1:26" ht="12.75" customHeight="1">
      <c r="A92" s="131"/>
      <c r="B92" s="131"/>
      <c r="C92" s="137"/>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spans="1:26" ht="12.75" customHeight="1">
      <c r="A93" s="131"/>
      <c r="B93" s="131"/>
      <c r="C93" s="137"/>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2.75" customHeight="1">
      <c r="A94" s="131"/>
      <c r="B94" s="131"/>
      <c r="C94" s="137"/>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spans="1:26" ht="12.75" customHeight="1">
      <c r="A95" s="131"/>
      <c r="B95" s="131"/>
      <c r="C95" s="137"/>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2.75" customHeight="1">
      <c r="A96" s="131"/>
      <c r="B96" s="131"/>
      <c r="C96" s="137"/>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spans="1:26" ht="12.75" customHeight="1">
      <c r="A97" s="131"/>
      <c r="B97" s="131"/>
      <c r="C97" s="137"/>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2.75" customHeight="1">
      <c r="A98" s="131"/>
      <c r="B98" s="131"/>
      <c r="C98" s="137"/>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2.75" customHeight="1">
      <c r="A99" s="131"/>
      <c r="B99" s="131"/>
      <c r="C99" s="137"/>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2.75" customHeight="1">
      <c r="A100" s="131"/>
      <c r="B100" s="131"/>
      <c r="C100" s="137"/>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2.75" customHeight="1">
      <c r="A101" s="131"/>
      <c r="B101" s="131"/>
      <c r="C101" s="137"/>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2.75" customHeight="1">
      <c r="A102" s="131"/>
      <c r="B102" s="131"/>
      <c r="C102" s="137"/>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2.75" customHeight="1">
      <c r="A103" s="131"/>
      <c r="B103" s="131"/>
      <c r="C103" s="137"/>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2.75" customHeight="1">
      <c r="A104" s="131"/>
      <c r="B104" s="131"/>
      <c r="C104" s="137"/>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2.75" customHeight="1">
      <c r="A105" s="131"/>
      <c r="B105" s="131"/>
      <c r="C105" s="137"/>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2.75" customHeight="1">
      <c r="A106" s="131"/>
      <c r="B106" s="131"/>
      <c r="C106" s="137"/>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2.75" customHeight="1">
      <c r="A107" s="131"/>
      <c r="B107" s="131"/>
      <c r="C107" s="137"/>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2.75" customHeight="1">
      <c r="A108" s="131"/>
      <c r="B108" s="131"/>
      <c r="C108" s="137"/>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2.75" customHeight="1">
      <c r="A109" s="131"/>
      <c r="B109" s="131"/>
      <c r="C109" s="137"/>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2.75" customHeight="1">
      <c r="A110" s="131"/>
      <c r="B110" s="131"/>
      <c r="C110" s="137"/>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2.75" customHeight="1">
      <c r="A111" s="131"/>
      <c r="B111" s="131"/>
      <c r="C111" s="137"/>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2.75" customHeight="1">
      <c r="A112" s="131"/>
      <c r="B112" s="131"/>
      <c r="C112" s="137"/>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2.75" customHeight="1">
      <c r="A113" s="131"/>
      <c r="B113" s="131"/>
      <c r="C113" s="137"/>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2.75" customHeight="1">
      <c r="A114" s="131"/>
      <c r="B114" s="131"/>
      <c r="C114" s="137"/>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2.75" customHeight="1">
      <c r="A115" s="131"/>
      <c r="B115" s="131"/>
      <c r="C115" s="137"/>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2.75" customHeight="1">
      <c r="A116" s="131"/>
      <c r="B116" s="131"/>
      <c r="C116" s="137"/>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2.75" customHeight="1">
      <c r="A117" s="131"/>
      <c r="B117" s="131"/>
      <c r="C117" s="137"/>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2.75" customHeight="1">
      <c r="A118" s="131"/>
      <c r="B118" s="131"/>
      <c r="C118" s="137"/>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2.75" customHeight="1">
      <c r="A119" s="131"/>
      <c r="B119" s="131"/>
      <c r="C119" s="137"/>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2.75" customHeight="1">
      <c r="A120" s="131"/>
      <c r="B120" s="131"/>
      <c r="C120" s="137"/>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2.75" customHeight="1">
      <c r="A121" s="131"/>
      <c r="B121" s="131"/>
      <c r="C121" s="137"/>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2.75" customHeight="1">
      <c r="A122" s="131"/>
      <c r="B122" s="131"/>
      <c r="C122" s="137"/>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2.75" customHeight="1">
      <c r="A123" s="131"/>
      <c r="B123" s="131"/>
      <c r="C123" s="137"/>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2.75" customHeight="1">
      <c r="A124" s="131"/>
      <c r="B124" s="131"/>
      <c r="C124" s="137"/>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2.75" customHeight="1">
      <c r="A125" s="131"/>
      <c r="B125" s="131"/>
      <c r="C125" s="137"/>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2.75" customHeight="1">
      <c r="A126" s="131"/>
      <c r="B126" s="131"/>
      <c r="C126" s="137"/>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2.75" customHeight="1">
      <c r="A127" s="131"/>
      <c r="B127" s="131"/>
      <c r="C127" s="137"/>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2.75" customHeight="1">
      <c r="A128" s="131"/>
      <c r="B128" s="131"/>
      <c r="C128" s="137"/>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2.75" customHeight="1">
      <c r="A129" s="131"/>
      <c r="B129" s="131"/>
      <c r="C129" s="137"/>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2.75" customHeight="1">
      <c r="A130" s="131"/>
      <c r="B130" s="131"/>
      <c r="C130" s="137"/>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2.75" customHeight="1">
      <c r="A131" s="131"/>
      <c r="B131" s="131"/>
      <c r="C131" s="137"/>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2.75" customHeight="1">
      <c r="A132" s="131"/>
      <c r="B132" s="131"/>
      <c r="C132" s="137"/>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2.75" customHeight="1">
      <c r="A133" s="131"/>
      <c r="B133" s="131"/>
      <c r="C133" s="137"/>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2.75" customHeight="1">
      <c r="A134" s="131"/>
      <c r="B134" s="131"/>
      <c r="C134" s="137"/>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2.75" customHeight="1">
      <c r="A135" s="131"/>
      <c r="B135" s="131"/>
      <c r="C135" s="137"/>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2.75" customHeight="1">
      <c r="A136" s="131"/>
      <c r="B136" s="131"/>
      <c r="C136" s="137"/>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2.75" customHeight="1">
      <c r="A137" s="131"/>
      <c r="B137" s="131"/>
      <c r="C137" s="137"/>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2.75" customHeight="1">
      <c r="A138" s="131"/>
      <c r="B138" s="131"/>
      <c r="C138" s="137"/>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2.75" customHeight="1">
      <c r="A139" s="131"/>
      <c r="B139" s="131"/>
      <c r="C139" s="137"/>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2.75" customHeight="1">
      <c r="A140" s="131"/>
      <c r="B140" s="131"/>
      <c r="C140" s="137"/>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2.75" customHeight="1">
      <c r="A141" s="131"/>
      <c r="B141" s="131"/>
      <c r="C141" s="137"/>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2.75" customHeight="1">
      <c r="A142" s="131"/>
      <c r="B142" s="131"/>
      <c r="C142" s="137"/>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2.75" customHeight="1">
      <c r="A143" s="131"/>
      <c r="B143" s="131"/>
      <c r="C143" s="137"/>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2.75" customHeight="1">
      <c r="A144" s="131"/>
      <c r="B144" s="131"/>
      <c r="C144" s="137"/>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2.75" customHeight="1">
      <c r="A145" s="131"/>
      <c r="B145" s="131"/>
      <c r="C145" s="137"/>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2.75" customHeight="1">
      <c r="A146" s="131"/>
      <c r="B146" s="131"/>
      <c r="C146" s="137"/>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2.75" customHeight="1">
      <c r="A147" s="131"/>
      <c r="B147" s="131"/>
      <c r="C147" s="137"/>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2.75" customHeight="1">
      <c r="A148" s="131"/>
      <c r="B148" s="131"/>
      <c r="C148" s="137"/>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2.75" customHeight="1">
      <c r="A149" s="131"/>
      <c r="B149" s="131"/>
      <c r="C149" s="137"/>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2.75" customHeight="1">
      <c r="A150" s="131"/>
      <c r="B150" s="131"/>
      <c r="C150" s="137"/>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2.75" customHeight="1">
      <c r="A151" s="131"/>
      <c r="B151" s="131"/>
      <c r="C151" s="137"/>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2.75" customHeight="1">
      <c r="A152" s="131"/>
      <c r="B152" s="131"/>
      <c r="C152" s="137"/>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2.75" customHeight="1">
      <c r="A153" s="131"/>
      <c r="B153" s="131"/>
      <c r="C153" s="137"/>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2.75" customHeight="1">
      <c r="A154" s="131"/>
      <c r="B154" s="131"/>
      <c r="C154" s="137"/>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2.75" customHeight="1">
      <c r="A155" s="131"/>
      <c r="B155" s="131"/>
      <c r="C155" s="137"/>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2.75" customHeight="1">
      <c r="A156" s="131"/>
      <c r="B156" s="131"/>
      <c r="C156" s="137"/>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2.75" customHeight="1">
      <c r="A157" s="131"/>
      <c r="B157" s="131"/>
      <c r="C157" s="137"/>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2.75" customHeight="1">
      <c r="A158" s="131"/>
      <c r="B158" s="131"/>
      <c r="C158" s="137"/>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2.75" customHeight="1">
      <c r="A159" s="131"/>
      <c r="B159" s="131"/>
      <c r="C159" s="137"/>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2.75" customHeight="1">
      <c r="A160" s="131"/>
      <c r="B160" s="131"/>
      <c r="C160" s="137"/>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2.75" customHeight="1">
      <c r="A161" s="131"/>
      <c r="B161" s="131"/>
      <c r="C161" s="137"/>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2.75" customHeight="1">
      <c r="A162" s="131"/>
      <c r="B162" s="131"/>
      <c r="C162" s="137"/>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2.75" customHeight="1">
      <c r="A163" s="131"/>
      <c r="B163" s="131"/>
      <c r="C163" s="137"/>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2.75" customHeight="1">
      <c r="A164" s="131"/>
      <c r="B164" s="131"/>
      <c r="C164" s="137"/>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2.75" customHeight="1">
      <c r="A165" s="131"/>
      <c r="B165" s="131"/>
      <c r="C165" s="137"/>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2.75" customHeight="1">
      <c r="A166" s="131"/>
      <c r="B166" s="131"/>
      <c r="C166" s="137"/>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2.75" customHeight="1">
      <c r="A167" s="131"/>
      <c r="B167" s="131"/>
      <c r="C167" s="137"/>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2.75" customHeight="1">
      <c r="A168" s="131"/>
      <c r="B168" s="131"/>
      <c r="C168" s="137"/>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2.75" customHeight="1">
      <c r="A169" s="131"/>
      <c r="B169" s="131"/>
      <c r="C169" s="137"/>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2.75" customHeight="1">
      <c r="A170" s="131"/>
      <c r="B170" s="131"/>
      <c r="C170" s="137"/>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2.75" customHeight="1">
      <c r="A171" s="131"/>
      <c r="B171" s="131"/>
      <c r="C171" s="137"/>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2.75" customHeight="1">
      <c r="A172" s="131"/>
      <c r="B172" s="131"/>
      <c r="C172" s="137"/>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2.75" customHeight="1">
      <c r="A173" s="131"/>
      <c r="B173" s="131"/>
      <c r="C173" s="137"/>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2.75" customHeight="1">
      <c r="A174" s="131"/>
      <c r="B174" s="131"/>
      <c r="C174" s="137"/>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2.75" customHeight="1">
      <c r="A175" s="131"/>
      <c r="B175" s="131"/>
      <c r="C175" s="137"/>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2.75" customHeight="1">
      <c r="A176" s="131"/>
      <c r="B176" s="131"/>
      <c r="C176" s="137"/>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2.75" customHeight="1">
      <c r="A177" s="131"/>
      <c r="B177" s="131"/>
      <c r="C177" s="137"/>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2.75" customHeight="1">
      <c r="A178" s="131"/>
      <c r="B178" s="131"/>
      <c r="C178" s="137"/>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2.75" customHeight="1">
      <c r="A179" s="131"/>
      <c r="B179" s="131"/>
      <c r="C179" s="137"/>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2.75" customHeight="1">
      <c r="A180" s="131"/>
      <c r="B180" s="131"/>
      <c r="C180" s="137"/>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2.75" customHeight="1">
      <c r="A181" s="131"/>
      <c r="B181" s="131"/>
      <c r="C181" s="137"/>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2.75" customHeight="1">
      <c r="A182" s="131"/>
      <c r="B182" s="131"/>
      <c r="C182" s="137"/>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2.75" customHeight="1">
      <c r="A183" s="131"/>
      <c r="B183" s="131"/>
      <c r="C183" s="137"/>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2.75" customHeight="1">
      <c r="A184" s="131"/>
      <c r="B184" s="131"/>
      <c r="C184" s="137"/>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2.75" customHeight="1">
      <c r="A185" s="131"/>
      <c r="B185" s="131"/>
      <c r="C185" s="137"/>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2.75" customHeight="1">
      <c r="A186" s="131"/>
      <c r="B186" s="131"/>
      <c r="C186" s="137"/>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2.75" customHeight="1">
      <c r="A187" s="131"/>
      <c r="B187" s="131"/>
      <c r="C187" s="137"/>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2.75" customHeight="1">
      <c r="A188" s="131"/>
      <c r="B188" s="131"/>
      <c r="C188" s="137"/>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2.75" customHeight="1">
      <c r="A189" s="131"/>
      <c r="B189" s="131"/>
      <c r="C189" s="137"/>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2.75" customHeight="1">
      <c r="A190" s="131"/>
      <c r="B190" s="131"/>
      <c r="C190" s="137"/>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2.75" customHeight="1">
      <c r="A191" s="131"/>
      <c r="B191" s="131"/>
      <c r="C191" s="137"/>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2.75" customHeight="1">
      <c r="A192" s="131"/>
      <c r="B192" s="131"/>
      <c r="C192" s="137"/>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2.75" customHeight="1">
      <c r="A193" s="131"/>
      <c r="B193" s="131"/>
      <c r="C193" s="137"/>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2.75" customHeight="1">
      <c r="A194" s="131"/>
      <c r="B194" s="131"/>
      <c r="C194" s="137"/>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2.75" customHeight="1">
      <c r="A195" s="131"/>
      <c r="B195" s="131"/>
      <c r="C195" s="137"/>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2.75" customHeight="1">
      <c r="A196" s="131"/>
      <c r="B196" s="131"/>
      <c r="C196" s="137"/>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2.75" customHeight="1">
      <c r="A197" s="131"/>
      <c r="B197" s="131"/>
      <c r="C197" s="137"/>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2.75" customHeight="1">
      <c r="A198" s="131"/>
      <c r="B198" s="131"/>
      <c r="C198" s="137"/>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2.75" customHeight="1">
      <c r="A199" s="131"/>
      <c r="B199" s="131"/>
      <c r="C199" s="137"/>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2.75" customHeight="1">
      <c r="A200" s="131"/>
      <c r="B200" s="131"/>
      <c r="C200" s="137"/>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2.75" customHeight="1">
      <c r="A201" s="131"/>
      <c r="B201" s="131"/>
      <c r="C201" s="137"/>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2.75" customHeight="1">
      <c r="A202" s="131"/>
      <c r="B202" s="131"/>
      <c r="C202" s="137"/>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2.75" customHeight="1">
      <c r="A203" s="131"/>
      <c r="B203" s="131"/>
      <c r="C203" s="137"/>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2.75" customHeight="1">
      <c r="A204" s="131"/>
      <c r="B204" s="131"/>
      <c r="C204" s="137"/>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2.75" customHeight="1">
      <c r="A205" s="131"/>
      <c r="B205" s="131"/>
      <c r="C205" s="137"/>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2.75" customHeight="1">
      <c r="A206" s="131"/>
      <c r="B206" s="131"/>
      <c r="C206" s="137"/>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2.75" customHeight="1">
      <c r="A207" s="131"/>
      <c r="B207" s="131"/>
      <c r="C207" s="137"/>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2.75" customHeight="1">
      <c r="A208" s="131"/>
      <c r="B208" s="131"/>
      <c r="C208" s="137"/>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2.75" customHeight="1">
      <c r="A209" s="131"/>
      <c r="B209" s="131"/>
      <c r="C209" s="137"/>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2.75" customHeight="1">
      <c r="A210" s="131"/>
      <c r="B210" s="131"/>
      <c r="C210" s="137"/>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2.75" customHeight="1">
      <c r="A211" s="131"/>
      <c r="B211" s="131"/>
      <c r="C211" s="137"/>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2.75" customHeight="1">
      <c r="A212" s="131"/>
      <c r="B212" s="131"/>
      <c r="C212" s="137"/>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2.75" customHeight="1">
      <c r="A213" s="131"/>
      <c r="B213" s="131"/>
      <c r="C213" s="137"/>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2.75" customHeight="1">
      <c r="A214" s="131"/>
      <c r="B214" s="131"/>
      <c r="C214" s="137"/>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2.75" customHeight="1">
      <c r="A215" s="131"/>
      <c r="B215" s="131"/>
      <c r="C215" s="137"/>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2.75" customHeight="1">
      <c r="A216" s="131"/>
      <c r="B216" s="131"/>
      <c r="C216" s="137"/>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2.75" customHeight="1">
      <c r="A217" s="131"/>
      <c r="B217" s="131"/>
      <c r="C217" s="137"/>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2.75" customHeight="1">
      <c r="A218" s="131"/>
      <c r="B218" s="131"/>
      <c r="C218" s="137"/>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2.75" customHeight="1">
      <c r="A219" s="131"/>
      <c r="B219" s="131"/>
      <c r="C219" s="137"/>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2.75" customHeight="1">
      <c r="A220" s="131"/>
      <c r="B220" s="131"/>
      <c r="C220" s="137"/>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2.75" customHeight="1">
      <c r="A221" s="131"/>
      <c r="B221" s="131"/>
      <c r="C221" s="137"/>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2.75" customHeight="1">
      <c r="A222" s="131"/>
      <c r="B222" s="131"/>
      <c r="C222" s="137"/>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2.75" customHeight="1">
      <c r="A223" s="131"/>
      <c r="B223" s="131"/>
      <c r="C223" s="137"/>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2.75" customHeight="1">
      <c r="A224" s="131"/>
      <c r="B224" s="131"/>
      <c r="C224" s="137"/>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2.75" customHeight="1">
      <c r="A225" s="131"/>
      <c r="B225" s="131"/>
      <c r="C225" s="137"/>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2.75" customHeight="1">
      <c r="A226" s="131"/>
      <c r="B226" s="131"/>
      <c r="C226" s="137"/>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2.75" customHeight="1">
      <c r="A227" s="131"/>
      <c r="B227" s="131"/>
      <c r="C227" s="137"/>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2.75" customHeight="1">
      <c r="A228" s="131"/>
      <c r="B228" s="131"/>
      <c r="C228" s="137"/>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2.75" customHeight="1">
      <c r="A229" s="131"/>
      <c r="B229" s="131"/>
      <c r="C229" s="137"/>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2.75" customHeight="1">
      <c r="A230" s="131"/>
      <c r="B230" s="131"/>
      <c r="C230" s="137"/>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2.75" customHeight="1">
      <c r="A231" s="131"/>
      <c r="B231" s="131"/>
      <c r="C231" s="137"/>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2.75" customHeight="1">
      <c r="A232" s="131"/>
      <c r="B232" s="131"/>
      <c r="C232" s="137"/>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2.75" customHeight="1">
      <c r="A233" s="131"/>
      <c r="B233" s="131"/>
      <c r="C233" s="137"/>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2.75" customHeight="1">
      <c r="A234" s="131"/>
      <c r="B234" s="131"/>
      <c r="C234" s="137"/>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2.75" customHeight="1">
      <c r="A235" s="131"/>
      <c r="B235" s="131"/>
      <c r="C235" s="137"/>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2.75" customHeight="1">
      <c r="A236" s="131"/>
      <c r="B236" s="131"/>
      <c r="C236" s="137"/>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2.75" customHeight="1">
      <c r="A237" s="131"/>
      <c r="B237" s="131"/>
      <c r="C237" s="137"/>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2.75" customHeight="1">
      <c r="A238" s="131"/>
      <c r="B238" s="131"/>
      <c r="C238" s="137"/>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2.75" customHeight="1">
      <c r="A239" s="131"/>
      <c r="B239" s="131"/>
      <c r="C239" s="137"/>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2.75" customHeight="1">
      <c r="A240" s="131"/>
      <c r="B240" s="131"/>
      <c r="C240" s="137"/>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2.75" customHeight="1">
      <c r="A241" s="131"/>
      <c r="B241" s="131"/>
      <c r="C241" s="137"/>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2.75" customHeight="1">
      <c r="A242" s="131"/>
      <c r="B242" s="131"/>
      <c r="C242" s="137"/>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2.75" customHeight="1">
      <c r="A243" s="131"/>
      <c r="B243" s="131"/>
      <c r="C243" s="137"/>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2.75" customHeight="1">
      <c r="A244" s="131"/>
      <c r="B244" s="131"/>
      <c r="C244" s="137"/>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2.75" customHeight="1">
      <c r="A245" s="131"/>
      <c r="B245" s="131"/>
      <c r="C245" s="137"/>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2.75" customHeight="1">
      <c r="A246" s="131"/>
      <c r="B246" s="131"/>
      <c r="C246" s="137"/>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2.75" customHeight="1">
      <c r="A247" s="131"/>
      <c r="B247" s="131"/>
      <c r="C247" s="137"/>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2.75" customHeight="1">
      <c r="A248" s="131"/>
      <c r="B248" s="131"/>
      <c r="C248" s="137"/>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2.75" customHeight="1">
      <c r="A249" s="131"/>
      <c r="B249" s="131"/>
      <c r="C249" s="137"/>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2.75" customHeight="1">
      <c r="A250" s="131"/>
      <c r="B250" s="131"/>
      <c r="C250" s="137"/>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2.75" customHeight="1">
      <c r="A251" s="131"/>
      <c r="B251" s="131"/>
      <c r="C251" s="137"/>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2.75" customHeight="1">
      <c r="A252" s="131"/>
      <c r="B252" s="131"/>
      <c r="C252" s="137"/>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2.75" customHeight="1">
      <c r="A253" s="131"/>
      <c r="B253" s="131"/>
      <c r="C253" s="137"/>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2.75" customHeight="1">
      <c r="A254" s="131"/>
      <c r="B254" s="131"/>
      <c r="C254" s="137"/>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2.75" customHeight="1">
      <c r="A255" s="131"/>
      <c r="B255" s="131"/>
      <c r="C255" s="137"/>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2.75" customHeight="1">
      <c r="A256" s="131"/>
      <c r="B256" s="131"/>
      <c r="C256" s="137"/>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2.75" customHeight="1">
      <c r="A257" s="131"/>
      <c r="B257" s="131"/>
      <c r="C257" s="137"/>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2.75" customHeight="1">
      <c r="A258" s="131"/>
      <c r="B258" s="131"/>
      <c r="C258" s="137"/>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2.75" customHeight="1">
      <c r="A259" s="131"/>
      <c r="B259" s="131"/>
      <c r="C259" s="137"/>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2.75" customHeight="1">
      <c r="A260" s="131"/>
      <c r="B260" s="131"/>
      <c r="C260" s="137"/>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2.75" customHeight="1">
      <c r="A261" s="131"/>
      <c r="B261" s="131"/>
      <c r="C261" s="137"/>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2.75" customHeight="1">
      <c r="A262" s="131"/>
      <c r="B262" s="131"/>
      <c r="C262" s="137"/>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2.75" customHeight="1">
      <c r="A263" s="131"/>
      <c r="B263" s="131"/>
      <c r="C263" s="137"/>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2.75" customHeight="1">
      <c r="A264" s="131"/>
      <c r="B264" s="131"/>
      <c r="C264" s="137"/>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2.75" customHeight="1">
      <c r="A265" s="131"/>
      <c r="B265" s="131"/>
      <c r="C265" s="137"/>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2.75" customHeight="1">
      <c r="A266" s="131"/>
      <c r="B266" s="131"/>
      <c r="C266" s="137"/>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2.75" customHeight="1">
      <c r="A267" s="131"/>
      <c r="B267" s="131"/>
      <c r="C267" s="137"/>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2.75" customHeight="1">
      <c r="A268" s="131"/>
      <c r="B268" s="131"/>
      <c r="C268" s="137"/>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2.75" customHeight="1">
      <c r="A269" s="131"/>
      <c r="B269" s="131"/>
      <c r="C269" s="137"/>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2.75" customHeight="1">
      <c r="A270" s="131"/>
      <c r="B270" s="131"/>
      <c r="C270" s="137"/>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2.75" customHeight="1">
      <c r="A271" s="131"/>
      <c r="B271" s="131"/>
      <c r="C271" s="137"/>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2.75" customHeight="1">
      <c r="A272" s="131"/>
      <c r="B272" s="131"/>
      <c r="C272" s="137"/>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2.75" customHeight="1">
      <c r="A273" s="131"/>
      <c r="B273" s="131"/>
      <c r="C273" s="137"/>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2.75" customHeight="1">
      <c r="A274" s="131"/>
      <c r="B274" s="131"/>
      <c r="C274" s="137"/>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2.75" customHeight="1">
      <c r="A275" s="131"/>
      <c r="B275" s="131"/>
      <c r="C275" s="137"/>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2.75" customHeight="1">
      <c r="A276" s="131"/>
      <c r="B276" s="131"/>
      <c r="C276" s="137"/>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2.75" customHeight="1">
      <c r="A277" s="131"/>
      <c r="B277" s="131"/>
      <c r="C277" s="137"/>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2.75" customHeight="1">
      <c r="A278" s="131"/>
      <c r="B278" s="131"/>
      <c r="C278" s="137"/>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2.75" customHeight="1">
      <c r="A279" s="131"/>
      <c r="B279" s="131"/>
      <c r="C279" s="137"/>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2.75" customHeight="1">
      <c r="A280" s="131"/>
      <c r="B280" s="131"/>
      <c r="C280" s="137"/>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2.75" customHeight="1">
      <c r="A281" s="131"/>
      <c r="B281" s="131"/>
      <c r="C281" s="137"/>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2.75" customHeight="1">
      <c r="A282" s="131"/>
      <c r="B282" s="131"/>
      <c r="C282" s="137"/>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2.75" customHeight="1">
      <c r="A283" s="131"/>
      <c r="B283" s="131"/>
      <c r="C283" s="137"/>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2.75" customHeight="1">
      <c r="A284" s="131"/>
      <c r="B284" s="131"/>
      <c r="C284" s="137"/>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2.75" customHeight="1">
      <c r="A285" s="131"/>
      <c r="B285" s="131"/>
      <c r="C285" s="137"/>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2.75" customHeight="1">
      <c r="A286" s="131"/>
      <c r="B286" s="131"/>
      <c r="C286" s="137"/>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2.75" customHeight="1">
      <c r="A287" s="131"/>
      <c r="B287" s="131"/>
      <c r="C287" s="137"/>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2.75" customHeight="1">
      <c r="A288" s="131"/>
      <c r="B288" s="131"/>
      <c r="C288" s="137"/>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2.75" customHeight="1">
      <c r="A289" s="131"/>
      <c r="B289" s="131"/>
      <c r="C289" s="137"/>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2.75" customHeight="1">
      <c r="A290" s="131"/>
      <c r="B290" s="131"/>
      <c r="C290" s="137"/>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2.75" customHeight="1">
      <c r="A291" s="131"/>
      <c r="B291" s="131"/>
      <c r="C291" s="137"/>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2.75" customHeight="1">
      <c r="A292" s="131"/>
      <c r="B292" s="131"/>
      <c r="C292" s="137"/>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2.75" customHeight="1">
      <c r="A293" s="131"/>
      <c r="B293" s="131"/>
      <c r="C293" s="137"/>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2.75" customHeight="1">
      <c r="A294" s="131"/>
      <c r="B294" s="131"/>
      <c r="C294" s="137"/>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2.75" customHeight="1">
      <c r="A295" s="131"/>
      <c r="B295" s="131"/>
      <c r="C295" s="137"/>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2.75" customHeight="1">
      <c r="A296" s="131"/>
      <c r="B296" s="131"/>
      <c r="C296" s="137"/>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2.75" customHeight="1">
      <c r="A297" s="131"/>
      <c r="B297" s="131"/>
      <c r="C297" s="137"/>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2.75" customHeight="1">
      <c r="A298" s="131"/>
      <c r="B298" s="131"/>
      <c r="C298" s="137"/>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2.75" customHeight="1">
      <c r="A299" s="131"/>
      <c r="B299" s="131"/>
      <c r="C299" s="137"/>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2.75" customHeight="1">
      <c r="A300" s="131"/>
      <c r="B300" s="131"/>
      <c r="C300" s="137"/>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2.75" customHeight="1">
      <c r="A301" s="131"/>
      <c r="B301" s="131"/>
      <c r="C301" s="137"/>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2.75" customHeight="1">
      <c r="A302" s="131"/>
      <c r="B302" s="131"/>
      <c r="C302" s="137"/>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2.75" customHeight="1">
      <c r="A303" s="131"/>
      <c r="B303" s="131"/>
      <c r="C303" s="137"/>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2.75" customHeight="1">
      <c r="A304" s="131"/>
      <c r="B304" s="131"/>
      <c r="C304" s="137"/>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2.75" customHeight="1">
      <c r="A305" s="131"/>
      <c r="B305" s="131"/>
      <c r="C305" s="137"/>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2.75" customHeight="1">
      <c r="A306" s="131"/>
      <c r="B306" s="131"/>
      <c r="C306" s="137"/>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2.75" customHeight="1">
      <c r="A307" s="131"/>
      <c r="B307" s="131"/>
      <c r="C307" s="137"/>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2.75" customHeight="1">
      <c r="A308" s="131"/>
      <c r="B308" s="131"/>
      <c r="C308" s="137"/>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2.75" customHeight="1">
      <c r="A309" s="131"/>
      <c r="B309" s="131"/>
      <c r="C309" s="137"/>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2.75" customHeight="1">
      <c r="A310" s="131"/>
      <c r="B310" s="131"/>
      <c r="C310" s="137"/>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2.75" customHeight="1">
      <c r="A311" s="131"/>
      <c r="B311" s="131"/>
      <c r="C311" s="137"/>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2.75" customHeight="1">
      <c r="A312" s="131"/>
      <c r="B312" s="131"/>
      <c r="C312" s="137"/>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2.75" customHeight="1">
      <c r="A313" s="131"/>
      <c r="B313" s="131"/>
      <c r="C313" s="137"/>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2.75" customHeight="1">
      <c r="A314" s="131"/>
      <c r="B314" s="131"/>
      <c r="C314" s="137"/>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2.75" customHeight="1">
      <c r="A315" s="131"/>
      <c r="B315" s="131"/>
      <c r="C315" s="137"/>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2.75" customHeight="1">
      <c r="A316" s="131"/>
      <c r="B316" s="131"/>
      <c r="C316" s="137"/>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2.75" customHeight="1">
      <c r="A317" s="131"/>
      <c r="B317" s="131"/>
      <c r="C317" s="137"/>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2.75" customHeight="1">
      <c r="A318" s="131"/>
      <c r="B318" s="131"/>
      <c r="C318" s="137"/>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2.75" customHeight="1">
      <c r="A319" s="131"/>
      <c r="B319" s="131"/>
      <c r="C319" s="137"/>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2.75" customHeight="1">
      <c r="A320" s="131"/>
      <c r="B320" s="131"/>
      <c r="C320" s="137"/>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2.75" customHeight="1">
      <c r="A321" s="131"/>
      <c r="B321" s="131"/>
      <c r="C321" s="137"/>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2.75" customHeight="1">
      <c r="A322" s="131"/>
      <c r="B322" s="131"/>
      <c r="C322" s="137"/>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2.75" customHeight="1">
      <c r="A323" s="131"/>
      <c r="B323" s="131"/>
      <c r="C323" s="137"/>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2.75" customHeight="1">
      <c r="A324" s="131"/>
      <c r="B324" s="131"/>
      <c r="C324" s="137"/>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2.75" customHeight="1">
      <c r="A325" s="131"/>
      <c r="B325" s="131"/>
      <c r="C325" s="137"/>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2.75" customHeight="1">
      <c r="A326" s="131"/>
      <c r="B326" s="131"/>
      <c r="C326" s="137"/>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2.75" customHeight="1">
      <c r="A327" s="131"/>
      <c r="B327" s="131"/>
      <c r="C327" s="137"/>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2.75" customHeight="1">
      <c r="A328" s="131"/>
      <c r="B328" s="131"/>
      <c r="C328" s="137"/>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2.75" customHeight="1">
      <c r="A329" s="131"/>
      <c r="B329" s="131"/>
      <c r="C329" s="137"/>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2.75" customHeight="1">
      <c r="A330" s="131"/>
      <c r="B330" s="131"/>
      <c r="C330" s="137"/>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2.75" customHeight="1">
      <c r="A331" s="131"/>
      <c r="B331" s="131"/>
      <c r="C331" s="137"/>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2.75" customHeight="1">
      <c r="A332" s="131"/>
      <c r="B332" s="131"/>
      <c r="C332" s="137"/>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2.75" customHeight="1">
      <c r="A333" s="131"/>
      <c r="B333" s="131"/>
      <c r="C333" s="137"/>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2.75" customHeight="1">
      <c r="A334" s="131"/>
      <c r="B334" s="131"/>
      <c r="C334" s="137"/>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2.75" customHeight="1">
      <c r="A335" s="131"/>
      <c r="B335" s="131"/>
      <c r="C335" s="137"/>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2.75" customHeight="1">
      <c r="A336" s="131"/>
      <c r="B336" s="131"/>
      <c r="C336" s="137"/>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2.75" customHeight="1">
      <c r="A337" s="131"/>
      <c r="B337" s="131"/>
      <c r="C337" s="137"/>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2.75" customHeight="1">
      <c r="A338" s="131"/>
      <c r="B338" s="131"/>
      <c r="C338" s="137"/>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2.75" customHeight="1">
      <c r="A339" s="131"/>
      <c r="B339" s="131"/>
      <c r="C339" s="137"/>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2.75" customHeight="1">
      <c r="A340" s="131"/>
      <c r="B340" s="131"/>
      <c r="C340" s="137"/>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2.75" customHeight="1">
      <c r="A341" s="131"/>
      <c r="B341" s="131"/>
      <c r="C341" s="137"/>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2.75" customHeight="1">
      <c r="A342" s="131"/>
      <c r="B342" s="131"/>
      <c r="C342" s="137"/>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2.75" customHeight="1">
      <c r="A343" s="131"/>
      <c r="B343" s="131"/>
      <c r="C343" s="137"/>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2.75" customHeight="1">
      <c r="A344" s="131"/>
      <c r="B344" s="131"/>
      <c r="C344" s="137"/>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2.75" customHeight="1">
      <c r="A345" s="131"/>
      <c r="B345" s="131"/>
      <c r="C345" s="137"/>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2.75" customHeight="1">
      <c r="A346" s="131"/>
      <c r="B346" s="131"/>
      <c r="C346" s="137"/>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2.75" customHeight="1">
      <c r="A347" s="131"/>
      <c r="B347" s="131"/>
      <c r="C347" s="137"/>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2.75" customHeight="1">
      <c r="A348" s="131"/>
      <c r="B348" s="131"/>
      <c r="C348" s="137"/>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2.75" customHeight="1">
      <c r="A349" s="131"/>
      <c r="B349" s="131"/>
      <c r="C349" s="137"/>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2.75" customHeight="1">
      <c r="A350" s="131"/>
      <c r="B350" s="131"/>
      <c r="C350" s="137"/>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2.75" customHeight="1">
      <c r="A351" s="131"/>
      <c r="B351" s="131"/>
      <c r="C351" s="137"/>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2.75" customHeight="1">
      <c r="A352" s="131"/>
      <c r="B352" s="131"/>
      <c r="C352" s="137"/>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2.75" customHeight="1">
      <c r="A353" s="131"/>
      <c r="B353" s="131"/>
      <c r="C353" s="137"/>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2.75" customHeight="1">
      <c r="A354" s="131"/>
      <c r="B354" s="131"/>
      <c r="C354" s="137"/>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2.75" customHeight="1">
      <c r="A355" s="131"/>
      <c r="B355" s="131"/>
      <c r="C355" s="137"/>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2.75" customHeight="1">
      <c r="A356" s="131"/>
      <c r="B356" s="131"/>
      <c r="C356" s="137"/>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2.75" customHeight="1">
      <c r="A357" s="131"/>
      <c r="B357" s="131"/>
      <c r="C357" s="137"/>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2.75" customHeight="1">
      <c r="A358" s="131"/>
      <c r="B358" s="131"/>
      <c r="C358" s="137"/>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2.75" customHeight="1">
      <c r="A359" s="131"/>
      <c r="B359" s="131"/>
      <c r="C359" s="137"/>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2.75" customHeight="1">
      <c r="A360" s="131"/>
      <c r="B360" s="131"/>
      <c r="C360" s="137"/>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2.75" customHeight="1">
      <c r="A361" s="131"/>
      <c r="B361" s="131"/>
      <c r="C361" s="137"/>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2.75" customHeight="1">
      <c r="A362" s="131"/>
      <c r="B362" s="131"/>
      <c r="C362" s="137"/>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2.75" customHeight="1">
      <c r="A363" s="131"/>
      <c r="B363" s="131"/>
      <c r="C363" s="137"/>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2.75" customHeight="1">
      <c r="A364" s="131"/>
      <c r="B364" s="131"/>
      <c r="C364" s="137"/>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2.75" customHeight="1">
      <c r="A365" s="131"/>
      <c r="B365" s="131"/>
      <c r="C365" s="137"/>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2.75" customHeight="1">
      <c r="A366" s="131"/>
      <c r="B366" s="131"/>
      <c r="C366" s="137"/>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2.75" customHeight="1">
      <c r="A367" s="131"/>
      <c r="B367" s="131"/>
      <c r="C367" s="137"/>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2.75" customHeight="1">
      <c r="A368" s="131"/>
      <c r="B368" s="131"/>
      <c r="C368" s="137"/>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2.75" customHeight="1">
      <c r="A369" s="131"/>
      <c r="B369" s="131"/>
      <c r="C369" s="137"/>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2.75" customHeight="1">
      <c r="A370" s="131"/>
      <c r="B370" s="131"/>
      <c r="C370" s="137"/>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2.75" customHeight="1">
      <c r="A371" s="131"/>
      <c r="B371" s="131"/>
      <c r="C371" s="137"/>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2.75" customHeight="1">
      <c r="A372" s="131"/>
      <c r="B372" s="131"/>
      <c r="C372" s="137"/>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2.75" customHeight="1">
      <c r="A373" s="131"/>
      <c r="B373" s="131"/>
      <c r="C373" s="137"/>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2.75" customHeight="1">
      <c r="A374" s="131"/>
      <c r="B374" s="131"/>
      <c r="C374" s="137"/>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2.75" customHeight="1">
      <c r="A375" s="131"/>
      <c r="B375" s="131"/>
      <c r="C375" s="137"/>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2.75" customHeight="1">
      <c r="A376" s="131"/>
      <c r="B376" s="131"/>
      <c r="C376" s="137"/>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2.75" customHeight="1">
      <c r="A377" s="131"/>
      <c r="B377" s="131"/>
      <c r="C377" s="137"/>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2.75" customHeight="1">
      <c r="A378" s="131"/>
      <c r="B378" s="131"/>
      <c r="C378" s="137"/>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2.75" customHeight="1">
      <c r="A379" s="131"/>
      <c r="B379" s="131"/>
      <c r="C379" s="137"/>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2.75" customHeight="1">
      <c r="A380" s="131"/>
      <c r="B380" s="131"/>
      <c r="C380" s="137"/>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2.75" customHeight="1">
      <c r="A381" s="131"/>
      <c r="B381" s="131"/>
      <c r="C381" s="137"/>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2.75" customHeight="1">
      <c r="A382" s="131"/>
      <c r="B382" s="131"/>
      <c r="C382" s="137"/>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2.75" customHeight="1">
      <c r="A383" s="131"/>
      <c r="B383" s="131"/>
      <c r="C383" s="137"/>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2.75" customHeight="1">
      <c r="A384" s="131"/>
      <c r="B384" s="131"/>
      <c r="C384" s="137"/>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2.75" customHeight="1">
      <c r="A385" s="131"/>
      <c r="B385" s="131"/>
      <c r="C385" s="137"/>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2.75" customHeight="1">
      <c r="A386" s="131"/>
      <c r="B386" s="131"/>
      <c r="C386" s="137"/>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2.75" customHeight="1">
      <c r="A387" s="131"/>
      <c r="B387" s="131"/>
      <c r="C387" s="137"/>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2.75" customHeight="1">
      <c r="A388" s="131"/>
      <c r="B388" s="131"/>
      <c r="C388" s="137"/>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2.75" customHeight="1">
      <c r="A389" s="131"/>
      <c r="B389" s="131"/>
      <c r="C389" s="137"/>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2.75" customHeight="1">
      <c r="A390" s="131"/>
      <c r="B390" s="131"/>
      <c r="C390" s="137"/>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2.75" customHeight="1">
      <c r="A391" s="131"/>
      <c r="B391" s="131"/>
      <c r="C391" s="137"/>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2.75" customHeight="1">
      <c r="A392" s="131"/>
      <c r="B392" s="131"/>
      <c r="C392" s="137"/>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2.75" customHeight="1">
      <c r="A393" s="131"/>
      <c r="B393" s="131"/>
      <c r="C393" s="137"/>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2.75" customHeight="1">
      <c r="A394" s="131"/>
      <c r="B394" s="131"/>
      <c r="C394" s="137"/>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2.75" customHeight="1">
      <c r="A395" s="131"/>
      <c r="B395" s="131"/>
      <c r="C395" s="137"/>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2.75" customHeight="1">
      <c r="A396" s="131"/>
      <c r="B396" s="131"/>
      <c r="C396" s="137"/>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2.75" customHeight="1">
      <c r="A397" s="131"/>
      <c r="B397" s="131"/>
      <c r="C397" s="137"/>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2.75" customHeight="1">
      <c r="A398" s="131"/>
      <c r="B398" s="131"/>
      <c r="C398" s="137"/>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2.75" customHeight="1">
      <c r="A399" s="131"/>
      <c r="B399" s="131"/>
      <c r="C399" s="137"/>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2.75" customHeight="1">
      <c r="A400" s="131"/>
      <c r="B400" s="131"/>
      <c r="C400" s="137"/>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2.75" customHeight="1">
      <c r="A401" s="131"/>
      <c r="B401" s="131"/>
      <c r="C401" s="137"/>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2.75" customHeight="1">
      <c r="A402" s="131"/>
      <c r="B402" s="131"/>
      <c r="C402" s="137"/>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2.75" customHeight="1">
      <c r="A403" s="131"/>
      <c r="B403" s="131"/>
      <c r="C403" s="137"/>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2.75" customHeight="1">
      <c r="A404" s="131"/>
      <c r="B404" s="131"/>
      <c r="C404" s="137"/>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2.75" customHeight="1">
      <c r="A405" s="131"/>
      <c r="B405" s="131"/>
      <c r="C405" s="137"/>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2.75" customHeight="1">
      <c r="A406" s="131"/>
      <c r="B406" s="131"/>
      <c r="C406" s="137"/>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2.75" customHeight="1">
      <c r="A407" s="131"/>
      <c r="B407" s="131"/>
      <c r="C407" s="137"/>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2.75" customHeight="1">
      <c r="A408" s="131"/>
      <c r="B408" s="131"/>
      <c r="C408" s="137"/>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2.75" customHeight="1">
      <c r="A409" s="131"/>
      <c r="B409" s="131"/>
      <c r="C409" s="137"/>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2.75" customHeight="1">
      <c r="A410" s="131"/>
      <c r="B410" s="131"/>
      <c r="C410" s="137"/>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2.75" customHeight="1">
      <c r="A411" s="131"/>
      <c r="B411" s="131"/>
      <c r="C411" s="137"/>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2.75" customHeight="1">
      <c r="A412" s="131"/>
      <c r="B412" s="131"/>
      <c r="C412" s="137"/>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2.75" customHeight="1">
      <c r="A413" s="131"/>
      <c r="B413" s="131"/>
      <c r="C413" s="137"/>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2.75" customHeight="1">
      <c r="A414" s="131"/>
      <c r="B414" s="131"/>
      <c r="C414" s="137"/>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2.75" customHeight="1">
      <c r="A415" s="131"/>
      <c r="B415" s="131"/>
      <c r="C415" s="137"/>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2.75" customHeight="1">
      <c r="A416" s="131"/>
      <c r="B416" s="131"/>
      <c r="C416" s="137"/>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2.75" customHeight="1">
      <c r="A417" s="131"/>
      <c r="B417" s="131"/>
      <c r="C417" s="137"/>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2.75" customHeight="1">
      <c r="A418" s="131"/>
      <c r="B418" s="131"/>
      <c r="C418" s="137"/>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2.75" customHeight="1">
      <c r="A419" s="131"/>
      <c r="B419" s="131"/>
      <c r="C419" s="137"/>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2.75" customHeight="1">
      <c r="A420" s="131"/>
      <c r="B420" s="131"/>
      <c r="C420" s="137"/>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2.75" customHeight="1">
      <c r="A421" s="131"/>
      <c r="B421" s="131"/>
      <c r="C421" s="137"/>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2.75" customHeight="1">
      <c r="A422" s="131"/>
      <c r="B422" s="131"/>
      <c r="C422" s="137"/>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2.75" customHeight="1">
      <c r="A423" s="131"/>
      <c r="B423" s="131"/>
      <c r="C423" s="137"/>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2.75" customHeight="1">
      <c r="A424" s="131"/>
      <c r="B424" s="131"/>
      <c r="C424" s="137"/>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2.75" customHeight="1">
      <c r="A425" s="131"/>
      <c r="B425" s="131"/>
      <c r="C425" s="137"/>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2.75" customHeight="1">
      <c r="A426" s="131"/>
      <c r="B426" s="131"/>
      <c r="C426" s="137"/>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2.75" customHeight="1">
      <c r="A427" s="131"/>
      <c r="B427" s="131"/>
      <c r="C427" s="137"/>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2.75" customHeight="1">
      <c r="A428" s="131"/>
      <c r="B428" s="131"/>
      <c r="C428" s="137"/>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2.75" customHeight="1">
      <c r="A429" s="131"/>
      <c r="B429" s="131"/>
      <c r="C429" s="137"/>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2.75" customHeight="1">
      <c r="A430" s="131"/>
      <c r="B430" s="131"/>
      <c r="C430" s="137"/>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2.75" customHeight="1">
      <c r="A431" s="131"/>
      <c r="B431" s="131"/>
      <c r="C431" s="137"/>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2.75" customHeight="1">
      <c r="A432" s="131"/>
      <c r="B432" s="131"/>
      <c r="C432" s="137"/>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2.75" customHeight="1">
      <c r="A433" s="131"/>
      <c r="B433" s="131"/>
      <c r="C433" s="137"/>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2.75" customHeight="1">
      <c r="A434" s="131"/>
      <c r="B434" s="131"/>
      <c r="C434" s="137"/>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2.75" customHeight="1">
      <c r="A435" s="131"/>
      <c r="B435" s="131"/>
      <c r="C435" s="137"/>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2.75" customHeight="1">
      <c r="A436" s="131"/>
      <c r="B436" s="131"/>
      <c r="C436" s="137"/>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2.75" customHeight="1">
      <c r="A437" s="131"/>
      <c r="B437" s="131"/>
      <c r="C437" s="137"/>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2.75" customHeight="1">
      <c r="A438" s="131"/>
      <c r="B438" s="131"/>
      <c r="C438" s="137"/>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2.75" customHeight="1">
      <c r="A439" s="131"/>
      <c r="B439" s="131"/>
      <c r="C439" s="137"/>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2.75" customHeight="1">
      <c r="A440" s="131"/>
      <c r="B440" s="131"/>
      <c r="C440" s="137"/>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2.75" customHeight="1">
      <c r="A441" s="131"/>
      <c r="B441" s="131"/>
      <c r="C441" s="137"/>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2.75" customHeight="1">
      <c r="A442" s="131"/>
      <c r="B442" s="131"/>
      <c r="C442" s="137"/>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2.75" customHeight="1">
      <c r="A443" s="131"/>
      <c r="B443" s="131"/>
      <c r="C443" s="137"/>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2.75" customHeight="1">
      <c r="A444" s="131"/>
      <c r="B444" s="131"/>
      <c r="C444" s="137"/>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2.75" customHeight="1">
      <c r="A445" s="131"/>
      <c r="B445" s="131"/>
      <c r="C445" s="137"/>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2.75" customHeight="1">
      <c r="A446" s="131"/>
      <c r="B446" s="131"/>
      <c r="C446" s="137"/>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2.75" customHeight="1">
      <c r="A447" s="131"/>
      <c r="B447" s="131"/>
      <c r="C447" s="137"/>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2.75" customHeight="1">
      <c r="A448" s="131"/>
      <c r="B448" s="131"/>
      <c r="C448" s="137"/>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2.75" customHeight="1">
      <c r="A449" s="131"/>
      <c r="B449" s="131"/>
      <c r="C449" s="137"/>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2.75" customHeight="1">
      <c r="A450" s="131"/>
      <c r="B450" s="131"/>
      <c r="C450" s="137"/>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2.75" customHeight="1">
      <c r="A451" s="131"/>
      <c r="B451" s="131"/>
      <c r="C451" s="137"/>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2.75" customHeight="1">
      <c r="A452" s="131"/>
      <c r="B452" s="131"/>
      <c r="C452" s="137"/>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2.75" customHeight="1">
      <c r="A453" s="131"/>
      <c r="B453" s="131"/>
      <c r="C453" s="137"/>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2.75" customHeight="1">
      <c r="A454" s="131"/>
      <c r="B454" s="131"/>
      <c r="C454" s="137"/>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2.75" customHeight="1">
      <c r="A455" s="131"/>
      <c r="B455" s="131"/>
      <c r="C455" s="137"/>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2.75" customHeight="1">
      <c r="A456" s="131"/>
      <c r="B456" s="131"/>
      <c r="C456" s="137"/>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2.75" customHeight="1">
      <c r="A457" s="131"/>
      <c r="B457" s="131"/>
      <c r="C457" s="137"/>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2.75" customHeight="1">
      <c r="A458" s="131"/>
      <c r="B458" s="131"/>
      <c r="C458" s="137"/>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2.75" customHeight="1">
      <c r="A459" s="131"/>
      <c r="B459" s="131"/>
      <c r="C459" s="137"/>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2.75" customHeight="1">
      <c r="A460" s="131"/>
      <c r="B460" s="131"/>
      <c r="C460" s="137"/>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2.75" customHeight="1">
      <c r="A461" s="131"/>
      <c r="B461" s="131"/>
      <c r="C461" s="137"/>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2.75" customHeight="1">
      <c r="A462" s="131"/>
      <c r="B462" s="131"/>
      <c r="C462" s="137"/>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2.75" customHeight="1">
      <c r="A463" s="131"/>
      <c r="B463" s="131"/>
      <c r="C463" s="137"/>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2.75" customHeight="1">
      <c r="A464" s="131"/>
      <c r="B464" s="131"/>
      <c r="C464" s="137"/>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2.75" customHeight="1">
      <c r="A465" s="131"/>
      <c r="B465" s="131"/>
      <c r="C465" s="137"/>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2.75" customHeight="1">
      <c r="A466" s="131"/>
      <c r="B466" s="131"/>
      <c r="C466" s="137"/>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2.75" customHeight="1">
      <c r="A467" s="131"/>
      <c r="B467" s="131"/>
      <c r="C467" s="137"/>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2.75" customHeight="1">
      <c r="A468" s="131"/>
      <c r="B468" s="131"/>
      <c r="C468" s="137"/>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2.75" customHeight="1">
      <c r="A469" s="131"/>
      <c r="B469" s="131"/>
      <c r="C469" s="137"/>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2.75" customHeight="1">
      <c r="A470" s="131"/>
      <c r="B470" s="131"/>
      <c r="C470" s="137"/>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2.75" customHeight="1">
      <c r="A471" s="131"/>
      <c r="B471" s="131"/>
      <c r="C471" s="137"/>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2.75" customHeight="1">
      <c r="A472" s="131"/>
      <c r="B472" s="131"/>
      <c r="C472" s="137"/>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2.75" customHeight="1">
      <c r="A473" s="131"/>
      <c r="B473" s="131"/>
      <c r="C473" s="137"/>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2.75" customHeight="1">
      <c r="A474" s="131"/>
      <c r="B474" s="131"/>
      <c r="C474" s="137"/>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2.75" customHeight="1">
      <c r="A475" s="131"/>
      <c r="B475" s="131"/>
      <c r="C475" s="137"/>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2.75" customHeight="1">
      <c r="A476" s="131"/>
      <c r="B476" s="131"/>
      <c r="C476" s="137"/>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2.75" customHeight="1">
      <c r="A477" s="131"/>
      <c r="B477" s="131"/>
      <c r="C477" s="137"/>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2.75" customHeight="1">
      <c r="A478" s="131"/>
      <c r="B478" s="131"/>
      <c r="C478" s="137"/>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2.75" customHeight="1">
      <c r="A479" s="131"/>
      <c r="B479" s="131"/>
      <c r="C479" s="137"/>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2.75" customHeight="1">
      <c r="A480" s="131"/>
      <c r="B480" s="131"/>
      <c r="C480" s="137"/>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2.75" customHeight="1">
      <c r="A481" s="131"/>
      <c r="B481" s="131"/>
      <c r="C481" s="137"/>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2.75" customHeight="1">
      <c r="A482" s="131"/>
      <c r="B482" s="131"/>
      <c r="C482" s="137"/>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2.75" customHeight="1">
      <c r="A483" s="131"/>
      <c r="B483" s="131"/>
      <c r="C483" s="137"/>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2.75" customHeight="1">
      <c r="A484" s="131"/>
      <c r="B484" s="131"/>
      <c r="C484" s="137"/>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2.75" customHeight="1">
      <c r="A485" s="131"/>
      <c r="B485" s="131"/>
      <c r="C485" s="137"/>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2.75" customHeight="1">
      <c r="A486" s="131"/>
      <c r="B486" s="131"/>
      <c r="C486" s="137"/>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2.75" customHeight="1">
      <c r="A487" s="131"/>
      <c r="B487" s="131"/>
      <c r="C487" s="137"/>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2.75" customHeight="1">
      <c r="A488" s="131"/>
      <c r="B488" s="131"/>
      <c r="C488" s="137"/>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2.75" customHeight="1">
      <c r="A489" s="131"/>
      <c r="B489" s="131"/>
      <c r="C489" s="137"/>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2.75" customHeight="1">
      <c r="A490" s="131"/>
      <c r="B490" s="131"/>
      <c r="C490" s="137"/>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2.75" customHeight="1">
      <c r="A491" s="131"/>
      <c r="B491" s="131"/>
      <c r="C491" s="137"/>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2.75" customHeight="1">
      <c r="A492" s="131"/>
      <c r="B492" s="131"/>
      <c r="C492" s="137"/>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2.75" customHeight="1">
      <c r="A493" s="131"/>
      <c r="B493" s="131"/>
      <c r="C493" s="137"/>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2.75" customHeight="1">
      <c r="A494" s="131"/>
      <c r="B494" s="131"/>
      <c r="C494" s="137"/>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2.75" customHeight="1">
      <c r="A495" s="131"/>
      <c r="B495" s="131"/>
      <c r="C495" s="137"/>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2.75" customHeight="1">
      <c r="A496" s="131"/>
      <c r="B496" s="131"/>
      <c r="C496" s="137"/>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2.75" customHeight="1">
      <c r="A497" s="131"/>
      <c r="B497" s="131"/>
      <c r="C497" s="137"/>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2.75" customHeight="1">
      <c r="A498" s="131"/>
      <c r="B498" s="131"/>
      <c r="C498" s="137"/>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2.75" customHeight="1">
      <c r="A499" s="131"/>
      <c r="B499" s="131"/>
      <c r="C499" s="137"/>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2.75" customHeight="1">
      <c r="A500" s="131"/>
      <c r="B500" s="131"/>
      <c r="C500" s="137"/>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2.75" customHeight="1">
      <c r="A501" s="131"/>
      <c r="B501" s="131"/>
      <c r="C501" s="137"/>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2.75" customHeight="1">
      <c r="A502" s="131"/>
      <c r="B502" s="131"/>
      <c r="C502" s="137"/>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2.75" customHeight="1">
      <c r="A503" s="131"/>
      <c r="B503" s="131"/>
      <c r="C503" s="137"/>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2.75" customHeight="1">
      <c r="A504" s="131"/>
      <c r="B504" s="131"/>
      <c r="C504" s="137"/>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2.75" customHeight="1">
      <c r="A505" s="131"/>
      <c r="B505" s="131"/>
      <c r="C505" s="137"/>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2.75" customHeight="1">
      <c r="A506" s="131"/>
      <c r="B506" s="131"/>
      <c r="C506" s="137"/>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2.75" customHeight="1">
      <c r="A507" s="131"/>
      <c r="B507" s="131"/>
      <c r="C507" s="137"/>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2.75" customHeight="1">
      <c r="A508" s="131"/>
      <c r="B508" s="131"/>
      <c r="C508" s="137"/>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2.75" customHeight="1">
      <c r="A509" s="131"/>
      <c r="B509" s="131"/>
      <c r="C509" s="137"/>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2.75" customHeight="1">
      <c r="A510" s="131"/>
      <c r="B510" s="131"/>
      <c r="C510" s="137"/>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2.75" customHeight="1">
      <c r="A511" s="131"/>
      <c r="B511" s="131"/>
      <c r="C511" s="137"/>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2.75" customHeight="1">
      <c r="A512" s="131"/>
      <c r="B512" s="131"/>
      <c r="C512" s="137"/>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2.75" customHeight="1">
      <c r="A513" s="131"/>
      <c r="B513" s="131"/>
      <c r="C513" s="137"/>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2.75" customHeight="1">
      <c r="A514" s="131"/>
      <c r="B514" s="131"/>
      <c r="C514" s="137"/>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2.75" customHeight="1">
      <c r="A515" s="131"/>
      <c r="B515" s="131"/>
      <c r="C515" s="137"/>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2.75" customHeight="1">
      <c r="A516" s="131"/>
      <c r="B516" s="131"/>
      <c r="C516" s="137"/>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2.75" customHeight="1">
      <c r="A517" s="131"/>
      <c r="B517" s="131"/>
      <c r="C517" s="137"/>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2.75" customHeight="1">
      <c r="A518" s="131"/>
      <c r="B518" s="131"/>
      <c r="C518" s="137"/>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2.75" customHeight="1">
      <c r="A519" s="131"/>
      <c r="B519" s="131"/>
      <c r="C519" s="137"/>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2.75" customHeight="1">
      <c r="A520" s="131"/>
      <c r="B520" s="131"/>
      <c r="C520" s="137"/>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2.75" customHeight="1">
      <c r="A521" s="131"/>
      <c r="B521" s="131"/>
      <c r="C521" s="137"/>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2.75" customHeight="1">
      <c r="A522" s="131"/>
      <c r="B522" s="131"/>
      <c r="C522" s="137"/>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2.75" customHeight="1">
      <c r="A523" s="131"/>
      <c r="B523" s="131"/>
      <c r="C523" s="137"/>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2.75" customHeight="1">
      <c r="A524" s="131"/>
      <c r="B524" s="131"/>
      <c r="C524" s="137"/>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2.75" customHeight="1">
      <c r="A525" s="131"/>
      <c r="B525" s="131"/>
      <c r="C525" s="137"/>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2.75" customHeight="1">
      <c r="A526" s="131"/>
      <c r="B526" s="131"/>
      <c r="C526" s="137"/>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2.75" customHeight="1">
      <c r="A527" s="131"/>
      <c r="B527" s="131"/>
      <c r="C527" s="137"/>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2.75" customHeight="1">
      <c r="A528" s="131"/>
      <c r="B528" s="131"/>
      <c r="C528" s="137"/>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2.75" customHeight="1">
      <c r="A529" s="131"/>
      <c r="B529" s="131"/>
      <c r="C529" s="137"/>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2.75" customHeight="1">
      <c r="A530" s="131"/>
      <c r="B530" s="131"/>
      <c r="C530" s="137"/>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2.75" customHeight="1">
      <c r="A531" s="131"/>
      <c r="B531" s="131"/>
      <c r="C531" s="137"/>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2.75" customHeight="1">
      <c r="A532" s="131"/>
      <c r="B532" s="131"/>
      <c r="C532" s="137"/>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2.75" customHeight="1">
      <c r="A533" s="131"/>
      <c r="B533" s="131"/>
      <c r="C533" s="137"/>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2.75" customHeight="1">
      <c r="A534" s="131"/>
      <c r="B534" s="131"/>
      <c r="C534" s="137"/>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2.75" customHeight="1">
      <c r="A535" s="131"/>
      <c r="B535" s="131"/>
      <c r="C535" s="137"/>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2.75" customHeight="1">
      <c r="A536" s="131"/>
      <c r="B536" s="131"/>
      <c r="C536" s="137"/>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2.75" customHeight="1">
      <c r="A537" s="131"/>
      <c r="B537" s="131"/>
      <c r="C537" s="137"/>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2.75" customHeight="1">
      <c r="A538" s="131"/>
      <c r="B538" s="131"/>
      <c r="C538" s="137"/>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2.75" customHeight="1">
      <c r="A539" s="131"/>
      <c r="B539" s="131"/>
      <c r="C539" s="137"/>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2.75" customHeight="1">
      <c r="A540" s="131"/>
      <c r="B540" s="131"/>
      <c r="C540" s="137"/>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2.75" customHeight="1">
      <c r="A541" s="131"/>
      <c r="B541" s="131"/>
      <c r="C541" s="137"/>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2.75" customHeight="1">
      <c r="A542" s="131"/>
      <c r="B542" s="131"/>
      <c r="C542" s="137"/>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2.75" customHeight="1">
      <c r="A543" s="131"/>
      <c r="B543" s="131"/>
      <c r="C543" s="137"/>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2.75" customHeight="1">
      <c r="A544" s="131"/>
      <c r="B544" s="131"/>
      <c r="C544" s="137"/>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2.75" customHeight="1">
      <c r="A545" s="131"/>
      <c r="B545" s="131"/>
      <c r="C545" s="137"/>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2.75" customHeight="1">
      <c r="A546" s="131"/>
      <c r="B546" s="131"/>
      <c r="C546" s="137"/>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2.75" customHeight="1">
      <c r="A547" s="131"/>
      <c r="B547" s="131"/>
      <c r="C547" s="137"/>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2.75" customHeight="1">
      <c r="A548" s="131"/>
      <c r="B548" s="131"/>
      <c r="C548" s="137"/>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2.75" customHeight="1">
      <c r="A549" s="131"/>
      <c r="B549" s="131"/>
      <c r="C549" s="137"/>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2.75" customHeight="1">
      <c r="A550" s="131"/>
      <c r="B550" s="131"/>
      <c r="C550" s="137"/>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2.75" customHeight="1">
      <c r="A551" s="131"/>
      <c r="B551" s="131"/>
      <c r="C551" s="137"/>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2.75" customHeight="1">
      <c r="A552" s="131"/>
      <c r="B552" s="131"/>
      <c r="C552" s="137"/>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2.75" customHeight="1">
      <c r="A553" s="131"/>
      <c r="B553" s="131"/>
      <c r="C553" s="137"/>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2.75" customHeight="1">
      <c r="A554" s="131"/>
      <c r="B554" s="131"/>
      <c r="C554" s="137"/>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2.75" customHeight="1">
      <c r="A555" s="131"/>
      <c r="B555" s="131"/>
      <c r="C555" s="137"/>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2.75" customHeight="1">
      <c r="A556" s="131"/>
      <c r="B556" s="131"/>
      <c r="C556" s="137"/>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2.75" customHeight="1">
      <c r="A557" s="131"/>
      <c r="B557" s="131"/>
      <c r="C557" s="137"/>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2.75" customHeight="1">
      <c r="A558" s="131"/>
      <c r="B558" s="131"/>
      <c r="C558" s="137"/>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2.75" customHeight="1">
      <c r="A559" s="131"/>
      <c r="B559" s="131"/>
      <c r="C559" s="137"/>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2.75" customHeight="1">
      <c r="A560" s="131"/>
      <c r="B560" s="131"/>
      <c r="C560" s="137"/>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2.75" customHeight="1">
      <c r="A561" s="131"/>
      <c r="B561" s="131"/>
      <c r="C561" s="137"/>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2.75" customHeight="1">
      <c r="A562" s="131"/>
      <c r="B562" s="131"/>
      <c r="C562" s="137"/>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2.75" customHeight="1">
      <c r="A563" s="131"/>
      <c r="B563" s="131"/>
      <c r="C563" s="137"/>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2.75" customHeight="1">
      <c r="A564" s="131"/>
      <c r="B564" s="131"/>
      <c r="C564" s="137"/>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2.75" customHeight="1">
      <c r="A565" s="131"/>
      <c r="B565" s="131"/>
      <c r="C565" s="137"/>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2.75" customHeight="1">
      <c r="A566" s="131"/>
      <c r="B566" s="131"/>
      <c r="C566" s="137"/>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2.75" customHeight="1">
      <c r="A567" s="131"/>
      <c r="B567" s="131"/>
      <c r="C567" s="137"/>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2.75" customHeight="1">
      <c r="A568" s="131"/>
      <c r="B568" s="131"/>
      <c r="C568" s="137"/>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2.75" customHeight="1">
      <c r="A569" s="131"/>
      <c r="B569" s="131"/>
      <c r="C569" s="137"/>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2.75" customHeight="1">
      <c r="A570" s="131"/>
      <c r="B570" s="131"/>
      <c r="C570" s="137"/>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2.75" customHeight="1">
      <c r="A571" s="131"/>
      <c r="B571" s="131"/>
      <c r="C571" s="137"/>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2.75" customHeight="1">
      <c r="A572" s="131"/>
      <c r="B572" s="131"/>
      <c r="C572" s="137"/>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2.75" customHeight="1">
      <c r="A573" s="131"/>
      <c r="B573" s="131"/>
      <c r="C573" s="137"/>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2.75" customHeight="1">
      <c r="A574" s="131"/>
      <c r="B574" s="131"/>
      <c r="C574" s="137"/>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2.75" customHeight="1">
      <c r="A575" s="131"/>
      <c r="B575" s="131"/>
      <c r="C575" s="137"/>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2.75" customHeight="1">
      <c r="A576" s="131"/>
      <c r="B576" s="131"/>
      <c r="C576" s="137"/>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2.75" customHeight="1">
      <c r="A577" s="131"/>
      <c r="B577" s="131"/>
      <c r="C577" s="137"/>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2.75" customHeight="1">
      <c r="A578" s="131"/>
      <c r="B578" s="131"/>
      <c r="C578" s="137"/>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2.75" customHeight="1">
      <c r="A579" s="131"/>
      <c r="B579" s="131"/>
      <c r="C579" s="137"/>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2.75" customHeight="1">
      <c r="A580" s="131"/>
      <c r="B580" s="131"/>
      <c r="C580" s="137"/>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2.75" customHeight="1">
      <c r="A581" s="131"/>
      <c r="B581" s="131"/>
      <c r="C581" s="137"/>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2.75" customHeight="1">
      <c r="A582" s="131"/>
      <c r="B582" s="131"/>
      <c r="C582" s="137"/>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2.75" customHeight="1">
      <c r="A583" s="131"/>
      <c r="B583" s="131"/>
      <c r="C583" s="137"/>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2.75" customHeight="1">
      <c r="A584" s="131"/>
      <c r="B584" s="131"/>
      <c r="C584" s="137"/>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2.75" customHeight="1">
      <c r="A585" s="131"/>
      <c r="B585" s="131"/>
      <c r="C585" s="137"/>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2.75" customHeight="1">
      <c r="A586" s="131"/>
      <c r="B586" s="131"/>
      <c r="C586" s="137"/>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2.75" customHeight="1">
      <c r="A587" s="131"/>
      <c r="B587" s="131"/>
      <c r="C587" s="137"/>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2.75" customHeight="1">
      <c r="A588" s="131"/>
      <c r="B588" s="131"/>
      <c r="C588" s="137"/>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2.75" customHeight="1">
      <c r="A589" s="131"/>
      <c r="B589" s="131"/>
      <c r="C589" s="137"/>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2.75" customHeight="1">
      <c r="A590" s="131"/>
      <c r="B590" s="131"/>
      <c r="C590" s="137"/>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2.75" customHeight="1">
      <c r="A591" s="131"/>
      <c r="B591" s="131"/>
      <c r="C591" s="137"/>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2.75" customHeight="1">
      <c r="A592" s="131"/>
      <c r="B592" s="131"/>
      <c r="C592" s="137"/>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2.75" customHeight="1">
      <c r="A593" s="131"/>
      <c r="B593" s="131"/>
      <c r="C593" s="137"/>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2.75" customHeight="1">
      <c r="A594" s="131"/>
      <c r="B594" s="131"/>
      <c r="C594" s="137"/>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2.75" customHeight="1">
      <c r="A595" s="131"/>
      <c r="B595" s="131"/>
      <c r="C595" s="137"/>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2.75" customHeight="1">
      <c r="A596" s="131"/>
      <c r="B596" s="131"/>
      <c r="C596" s="137"/>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2.75" customHeight="1">
      <c r="A597" s="131"/>
      <c r="B597" s="131"/>
      <c r="C597" s="137"/>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2.75" customHeight="1">
      <c r="A598" s="131"/>
      <c r="B598" s="131"/>
      <c r="C598" s="137"/>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2.75" customHeight="1">
      <c r="A599" s="131"/>
      <c r="B599" s="131"/>
      <c r="C599" s="137"/>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2.75" customHeight="1">
      <c r="A600" s="131"/>
      <c r="B600" s="131"/>
      <c r="C600" s="137"/>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2.75" customHeight="1">
      <c r="A601" s="131"/>
      <c r="B601" s="131"/>
      <c r="C601" s="137"/>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2.75" customHeight="1">
      <c r="A602" s="131"/>
      <c r="B602" s="131"/>
      <c r="C602" s="137"/>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2.75" customHeight="1">
      <c r="A603" s="131"/>
      <c r="B603" s="131"/>
      <c r="C603" s="137"/>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2.75" customHeight="1">
      <c r="A604" s="131"/>
      <c r="B604" s="131"/>
      <c r="C604" s="137"/>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2.75" customHeight="1">
      <c r="A605" s="131"/>
      <c r="B605" s="131"/>
      <c r="C605" s="137"/>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2.75" customHeight="1">
      <c r="A606" s="131"/>
      <c r="B606" s="131"/>
      <c r="C606" s="137"/>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2.75" customHeight="1">
      <c r="A607" s="131"/>
      <c r="B607" s="131"/>
      <c r="C607" s="137"/>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2.75" customHeight="1">
      <c r="A608" s="131"/>
      <c r="B608" s="131"/>
      <c r="C608" s="137"/>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2.75" customHeight="1">
      <c r="A609" s="131"/>
      <c r="B609" s="131"/>
      <c r="C609" s="137"/>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2.75" customHeight="1">
      <c r="A610" s="131"/>
      <c r="B610" s="131"/>
      <c r="C610" s="137"/>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2.75" customHeight="1">
      <c r="A611" s="131"/>
      <c r="B611" s="131"/>
      <c r="C611" s="137"/>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2.75" customHeight="1">
      <c r="A612" s="131"/>
      <c r="B612" s="131"/>
      <c r="C612" s="137"/>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2.75" customHeight="1">
      <c r="A613" s="131"/>
      <c r="B613" s="131"/>
      <c r="C613" s="137"/>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2.75" customHeight="1">
      <c r="A614" s="131"/>
      <c r="B614" s="131"/>
      <c r="C614" s="137"/>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2.75" customHeight="1">
      <c r="A615" s="131"/>
      <c r="B615" s="131"/>
      <c r="C615" s="137"/>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2.75" customHeight="1">
      <c r="A616" s="131"/>
      <c r="B616" s="131"/>
      <c r="C616" s="137"/>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2.75" customHeight="1">
      <c r="A617" s="131"/>
      <c r="B617" s="131"/>
      <c r="C617" s="137"/>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2.75" customHeight="1">
      <c r="A618" s="131"/>
      <c r="B618" s="131"/>
      <c r="C618" s="137"/>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2.75" customHeight="1">
      <c r="A619" s="131"/>
      <c r="B619" s="131"/>
      <c r="C619" s="137"/>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2.75" customHeight="1">
      <c r="A620" s="131"/>
      <c r="B620" s="131"/>
      <c r="C620" s="137"/>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2.75" customHeight="1">
      <c r="A621" s="131"/>
      <c r="B621" s="131"/>
      <c r="C621" s="137"/>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2.75" customHeight="1">
      <c r="A622" s="131"/>
      <c r="B622" s="131"/>
      <c r="C622" s="137"/>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2.75" customHeight="1">
      <c r="A623" s="131"/>
      <c r="B623" s="131"/>
      <c r="C623" s="137"/>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2.75" customHeight="1">
      <c r="A624" s="131"/>
      <c r="B624" s="131"/>
      <c r="C624" s="137"/>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2.75" customHeight="1">
      <c r="A625" s="131"/>
      <c r="B625" s="131"/>
      <c r="C625" s="137"/>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2.75" customHeight="1">
      <c r="A626" s="131"/>
      <c r="B626" s="131"/>
      <c r="C626" s="137"/>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2.75" customHeight="1">
      <c r="A627" s="131"/>
      <c r="B627" s="131"/>
      <c r="C627" s="137"/>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2.75" customHeight="1">
      <c r="A628" s="131"/>
      <c r="B628" s="131"/>
      <c r="C628" s="137"/>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2.75" customHeight="1">
      <c r="A629" s="131"/>
      <c r="B629" s="131"/>
      <c r="C629" s="137"/>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2.75" customHeight="1">
      <c r="A630" s="131"/>
      <c r="B630" s="131"/>
      <c r="C630" s="137"/>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2.75" customHeight="1">
      <c r="A631" s="131"/>
      <c r="B631" s="131"/>
      <c r="C631" s="137"/>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2.75" customHeight="1">
      <c r="A632" s="131"/>
      <c r="B632" s="131"/>
      <c r="C632" s="137"/>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2.75" customHeight="1">
      <c r="A633" s="131"/>
      <c r="B633" s="131"/>
      <c r="C633" s="137"/>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2.75" customHeight="1">
      <c r="A634" s="131"/>
      <c r="B634" s="131"/>
      <c r="C634" s="137"/>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2.75" customHeight="1">
      <c r="A635" s="131"/>
      <c r="B635" s="131"/>
      <c r="C635" s="137"/>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2.75" customHeight="1">
      <c r="A636" s="131"/>
      <c r="B636" s="131"/>
      <c r="C636" s="137"/>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2.75" customHeight="1">
      <c r="A637" s="131"/>
      <c r="B637" s="131"/>
      <c r="C637" s="137"/>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2.75" customHeight="1">
      <c r="A638" s="131"/>
      <c r="B638" s="131"/>
      <c r="C638" s="137"/>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2.75" customHeight="1">
      <c r="A639" s="131"/>
      <c r="B639" s="131"/>
      <c r="C639" s="137"/>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2.75" customHeight="1">
      <c r="A640" s="131"/>
      <c r="B640" s="131"/>
      <c r="C640" s="137"/>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2.75" customHeight="1">
      <c r="A641" s="131"/>
      <c r="B641" s="131"/>
      <c r="C641" s="137"/>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2.75" customHeight="1">
      <c r="A642" s="131"/>
      <c r="B642" s="131"/>
      <c r="C642" s="137"/>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2.75" customHeight="1">
      <c r="A643" s="131"/>
      <c r="B643" s="131"/>
      <c r="C643" s="137"/>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2.75" customHeight="1">
      <c r="A644" s="131"/>
      <c r="B644" s="131"/>
      <c r="C644" s="137"/>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2.75" customHeight="1">
      <c r="A645" s="131"/>
      <c r="B645" s="131"/>
      <c r="C645" s="137"/>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2.75" customHeight="1">
      <c r="A646" s="131"/>
      <c r="B646" s="131"/>
      <c r="C646" s="137"/>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2.75" customHeight="1">
      <c r="A647" s="131"/>
      <c r="B647" s="131"/>
      <c r="C647" s="137"/>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2.75" customHeight="1">
      <c r="A648" s="131"/>
      <c r="B648" s="131"/>
      <c r="C648" s="137"/>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2.75" customHeight="1">
      <c r="A649" s="131"/>
      <c r="B649" s="131"/>
      <c r="C649" s="137"/>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2.75" customHeight="1">
      <c r="A650" s="131"/>
      <c r="B650" s="131"/>
      <c r="C650" s="137"/>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2.75" customHeight="1">
      <c r="A651" s="131"/>
      <c r="B651" s="131"/>
      <c r="C651" s="137"/>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2.75" customHeight="1">
      <c r="A652" s="131"/>
      <c r="B652" s="131"/>
      <c r="C652" s="137"/>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2.75" customHeight="1">
      <c r="A653" s="131"/>
      <c r="B653" s="131"/>
      <c r="C653" s="137"/>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2.75" customHeight="1">
      <c r="A654" s="131"/>
      <c r="B654" s="131"/>
      <c r="C654" s="137"/>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2.75" customHeight="1">
      <c r="A655" s="131"/>
      <c r="B655" s="131"/>
      <c r="C655" s="137"/>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2.75" customHeight="1">
      <c r="A656" s="131"/>
      <c r="B656" s="131"/>
      <c r="C656" s="137"/>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2.75" customHeight="1">
      <c r="A657" s="131"/>
      <c r="B657" s="131"/>
      <c r="C657" s="137"/>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2.75" customHeight="1">
      <c r="A658" s="131"/>
      <c r="B658" s="131"/>
      <c r="C658" s="137"/>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2.75" customHeight="1">
      <c r="A659" s="131"/>
      <c r="B659" s="131"/>
      <c r="C659" s="137"/>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2.75" customHeight="1">
      <c r="A660" s="131"/>
      <c r="B660" s="131"/>
      <c r="C660" s="137"/>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2.75" customHeight="1">
      <c r="A661" s="131"/>
      <c r="B661" s="131"/>
      <c r="C661" s="137"/>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2.75" customHeight="1">
      <c r="A662" s="131"/>
      <c r="B662" s="131"/>
      <c r="C662" s="137"/>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2.75" customHeight="1">
      <c r="A663" s="131"/>
      <c r="B663" s="131"/>
      <c r="C663" s="137"/>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2.75" customHeight="1">
      <c r="A664" s="131"/>
      <c r="B664" s="131"/>
      <c r="C664" s="137"/>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2.75" customHeight="1">
      <c r="A665" s="131"/>
      <c r="B665" s="131"/>
      <c r="C665" s="137"/>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2.75" customHeight="1">
      <c r="A666" s="131"/>
      <c r="B666" s="131"/>
      <c r="C666" s="137"/>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2.75" customHeight="1">
      <c r="A667" s="131"/>
      <c r="B667" s="131"/>
      <c r="C667" s="137"/>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2.75" customHeight="1">
      <c r="A668" s="131"/>
      <c r="B668" s="131"/>
      <c r="C668" s="137"/>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2.75" customHeight="1">
      <c r="A669" s="131"/>
      <c r="B669" s="131"/>
      <c r="C669" s="137"/>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2.75" customHeight="1">
      <c r="A670" s="131"/>
      <c r="B670" s="131"/>
      <c r="C670" s="137"/>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2.75" customHeight="1">
      <c r="A671" s="131"/>
      <c r="B671" s="131"/>
      <c r="C671" s="137"/>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2.75" customHeight="1">
      <c r="A672" s="131"/>
      <c r="B672" s="131"/>
      <c r="C672" s="137"/>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2.75" customHeight="1">
      <c r="A673" s="131"/>
      <c r="B673" s="131"/>
      <c r="C673" s="137"/>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2.75" customHeight="1">
      <c r="A674" s="131"/>
      <c r="B674" s="131"/>
      <c r="C674" s="137"/>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2.75" customHeight="1">
      <c r="A675" s="131"/>
      <c r="B675" s="131"/>
      <c r="C675" s="137"/>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2.75" customHeight="1">
      <c r="A676" s="131"/>
      <c r="B676" s="131"/>
      <c r="C676" s="137"/>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2.75" customHeight="1">
      <c r="A677" s="131"/>
      <c r="B677" s="131"/>
      <c r="C677" s="137"/>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2.75" customHeight="1">
      <c r="A678" s="131"/>
      <c r="B678" s="131"/>
      <c r="C678" s="137"/>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2.75" customHeight="1">
      <c r="A679" s="131"/>
      <c r="B679" s="131"/>
      <c r="C679" s="137"/>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2.75" customHeight="1">
      <c r="A680" s="131"/>
      <c r="B680" s="131"/>
      <c r="C680" s="137"/>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2.75" customHeight="1">
      <c r="A681" s="131"/>
      <c r="B681" s="131"/>
      <c r="C681" s="137"/>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2.75" customHeight="1">
      <c r="A682" s="131"/>
      <c r="B682" s="131"/>
      <c r="C682" s="137"/>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2.75" customHeight="1">
      <c r="A683" s="131"/>
      <c r="B683" s="131"/>
      <c r="C683" s="137"/>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2.75" customHeight="1">
      <c r="A684" s="131"/>
      <c r="B684" s="131"/>
      <c r="C684" s="137"/>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2.75" customHeight="1">
      <c r="A685" s="131"/>
      <c r="B685" s="131"/>
      <c r="C685" s="137"/>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2.75" customHeight="1">
      <c r="A686" s="131"/>
      <c r="B686" s="131"/>
      <c r="C686" s="137"/>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2.75" customHeight="1">
      <c r="A687" s="131"/>
      <c r="B687" s="131"/>
      <c r="C687" s="137"/>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2.75" customHeight="1">
      <c r="A688" s="131"/>
      <c r="B688" s="131"/>
      <c r="C688" s="137"/>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2.75" customHeight="1">
      <c r="A689" s="131"/>
      <c r="B689" s="131"/>
      <c r="C689" s="137"/>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2.75" customHeight="1">
      <c r="A690" s="131"/>
      <c r="B690" s="131"/>
      <c r="C690" s="137"/>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2.75" customHeight="1">
      <c r="A691" s="131"/>
      <c r="B691" s="131"/>
      <c r="C691" s="137"/>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2.75" customHeight="1">
      <c r="A692" s="131"/>
      <c r="B692" s="131"/>
      <c r="C692" s="137"/>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2.75" customHeight="1">
      <c r="A693" s="131"/>
      <c r="B693" s="131"/>
      <c r="C693" s="137"/>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2.75" customHeight="1">
      <c r="A694" s="131"/>
      <c r="B694" s="131"/>
      <c r="C694" s="137"/>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2.75" customHeight="1">
      <c r="A695" s="131"/>
      <c r="B695" s="131"/>
      <c r="C695" s="137"/>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2.75" customHeight="1">
      <c r="A696" s="131"/>
      <c r="B696" s="131"/>
      <c r="C696" s="137"/>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2.75" customHeight="1">
      <c r="A697" s="131"/>
      <c r="B697" s="131"/>
      <c r="C697" s="137"/>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2.75" customHeight="1">
      <c r="A698" s="131"/>
      <c r="B698" s="131"/>
      <c r="C698" s="137"/>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2.75" customHeight="1">
      <c r="A699" s="131"/>
      <c r="B699" s="131"/>
      <c r="C699" s="137"/>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2.75" customHeight="1">
      <c r="A700" s="131"/>
      <c r="B700" s="131"/>
      <c r="C700" s="137"/>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2.75" customHeight="1">
      <c r="A701" s="131"/>
      <c r="B701" s="131"/>
      <c r="C701" s="137"/>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2.75" customHeight="1">
      <c r="A702" s="131"/>
      <c r="B702" s="131"/>
      <c r="C702" s="137"/>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2.75" customHeight="1">
      <c r="A703" s="131"/>
      <c r="B703" s="131"/>
      <c r="C703" s="137"/>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2.75" customHeight="1">
      <c r="A704" s="131"/>
      <c r="B704" s="131"/>
      <c r="C704" s="137"/>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2.75" customHeight="1">
      <c r="A705" s="131"/>
      <c r="B705" s="131"/>
      <c r="C705" s="137"/>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2.75" customHeight="1">
      <c r="A706" s="131"/>
      <c r="B706" s="131"/>
      <c r="C706" s="137"/>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2.75" customHeight="1">
      <c r="A707" s="131"/>
      <c r="B707" s="131"/>
      <c r="C707" s="137"/>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2.75" customHeight="1">
      <c r="A708" s="131"/>
      <c r="B708" s="131"/>
      <c r="C708" s="137"/>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2.75" customHeight="1">
      <c r="A709" s="131"/>
      <c r="B709" s="131"/>
      <c r="C709" s="137"/>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2.75" customHeight="1">
      <c r="A710" s="131"/>
      <c r="B710" s="131"/>
      <c r="C710" s="137"/>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2.75" customHeight="1">
      <c r="A711" s="131"/>
      <c r="B711" s="131"/>
      <c r="C711" s="137"/>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2.75" customHeight="1">
      <c r="A712" s="131"/>
      <c r="B712" s="131"/>
      <c r="C712" s="137"/>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2.75" customHeight="1">
      <c r="A713" s="131"/>
      <c r="B713" s="131"/>
      <c r="C713" s="137"/>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2.75" customHeight="1">
      <c r="A714" s="131"/>
      <c r="B714" s="131"/>
      <c r="C714" s="137"/>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2.75" customHeight="1">
      <c r="A715" s="131"/>
      <c r="B715" s="131"/>
      <c r="C715" s="137"/>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2.75" customHeight="1">
      <c r="A716" s="131"/>
      <c r="B716" s="131"/>
      <c r="C716" s="137"/>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2.75" customHeight="1">
      <c r="A717" s="131"/>
      <c r="B717" s="131"/>
      <c r="C717" s="137"/>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2.75" customHeight="1">
      <c r="A718" s="131"/>
      <c r="B718" s="131"/>
      <c r="C718" s="137"/>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2.75" customHeight="1">
      <c r="A719" s="131"/>
      <c r="B719" s="131"/>
      <c r="C719" s="137"/>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2.75" customHeight="1">
      <c r="A720" s="131"/>
      <c r="B720" s="131"/>
      <c r="C720" s="137"/>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2.75" customHeight="1">
      <c r="A721" s="131"/>
      <c r="B721" s="131"/>
      <c r="C721" s="137"/>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2.75" customHeight="1">
      <c r="A722" s="131"/>
      <c r="B722" s="131"/>
      <c r="C722" s="137"/>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2.75" customHeight="1">
      <c r="A723" s="131"/>
      <c r="B723" s="131"/>
      <c r="C723" s="137"/>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2.75" customHeight="1">
      <c r="A724" s="131"/>
      <c r="B724" s="131"/>
      <c r="C724" s="137"/>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2.75" customHeight="1">
      <c r="A725" s="131"/>
      <c r="B725" s="131"/>
      <c r="C725" s="137"/>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2.75" customHeight="1">
      <c r="A726" s="131"/>
      <c r="B726" s="131"/>
      <c r="C726" s="137"/>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2.75" customHeight="1">
      <c r="A727" s="131"/>
      <c r="B727" s="131"/>
      <c r="C727" s="137"/>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2.75" customHeight="1">
      <c r="A728" s="131"/>
      <c r="B728" s="131"/>
      <c r="C728" s="137"/>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2.75" customHeight="1">
      <c r="A729" s="131"/>
      <c r="B729" s="131"/>
      <c r="C729" s="137"/>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2.75" customHeight="1">
      <c r="A730" s="131"/>
      <c r="B730" s="131"/>
      <c r="C730" s="137"/>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2.75" customHeight="1">
      <c r="A731" s="131"/>
      <c r="B731" s="131"/>
      <c r="C731" s="137"/>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2.75" customHeight="1">
      <c r="A732" s="131"/>
      <c r="B732" s="131"/>
      <c r="C732" s="137"/>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2.75" customHeight="1">
      <c r="A733" s="131"/>
      <c r="B733" s="131"/>
      <c r="C733" s="137"/>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2.75" customHeight="1">
      <c r="A734" s="131"/>
      <c r="B734" s="131"/>
      <c r="C734" s="137"/>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2.75" customHeight="1">
      <c r="A735" s="131"/>
      <c r="B735" s="131"/>
      <c r="C735" s="137"/>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2.75" customHeight="1">
      <c r="A736" s="131"/>
      <c r="B736" s="131"/>
      <c r="C736" s="137"/>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2.75" customHeight="1">
      <c r="A737" s="131"/>
      <c r="B737" s="131"/>
      <c r="C737" s="137"/>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2.75" customHeight="1">
      <c r="A738" s="131"/>
      <c r="B738" s="131"/>
      <c r="C738" s="137"/>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2.75" customHeight="1">
      <c r="A739" s="131"/>
      <c r="B739" s="131"/>
      <c r="C739" s="137"/>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2.75" customHeight="1">
      <c r="A740" s="131"/>
      <c r="B740" s="131"/>
      <c r="C740" s="137"/>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2.75" customHeight="1">
      <c r="A741" s="131"/>
      <c r="B741" s="131"/>
      <c r="C741" s="137"/>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2.75" customHeight="1">
      <c r="A742" s="131"/>
      <c r="B742" s="131"/>
      <c r="C742" s="137"/>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2.75" customHeight="1">
      <c r="A743" s="131"/>
      <c r="B743" s="131"/>
      <c r="C743" s="137"/>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2.75" customHeight="1">
      <c r="A744" s="131"/>
      <c r="B744" s="131"/>
      <c r="C744" s="137"/>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2.75" customHeight="1">
      <c r="A745" s="131"/>
      <c r="B745" s="131"/>
      <c r="C745" s="137"/>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2.75" customHeight="1">
      <c r="A746" s="131"/>
      <c r="B746" s="131"/>
      <c r="C746" s="137"/>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2.75" customHeight="1">
      <c r="A747" s="131"/>
      <c r="B747" s="131"/>
      <c r="C747" s="137"/>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2.75" customHeight="1">
      <c r="A748" s="131"/>
      <c r="B748" s="131"/>
      <c r="C748" s="137"/>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2.75" customHeight="1">
      <c r="A749" s="131"/>
      <c r="B749" s="131"/>
      <c r="C749" s="137"/>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2.75" customHeight="1">
      <c r="A750" s="131"/>
      <c r="B750" s="131"/>
      <c r="C750" s="137"/>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2.75" customHeight="1">
      <c r="A751" s="131"/>
      <c r="B751" s="131"/>
      <c r="C751" s="137"/>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2.75" customHeight="1">
      <c r="A752" s="131"/>
      <c r="B752" s="131"/>
      <c r="C752" s="137"/>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2.75" customHeight="1">
      <c r="A753" s="131"/>
      <c r="B753" s="131"/>
      <c r="C753" s="137"/>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2.75" customHeight="1">
      <c r="A754" s="131"/>
      <c r="B754" s="131"/>
      <c r="C754" s="137"/>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2.75" customHeight="1">
      <c r="A755" s="131"/>
      <c r="B755" s="131"/>
      <c r="C755" s="137"/>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2.75" customHeight="1">
      <c r="A756" s="131"/>
      <c r="B756" s="131"/>
      <c r="C756" s="137"/>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2.75" customHeight="1">
      <c r="A757" s="131"/>
      <c r="B757" s="131"/>
      <c r="C757" s="137"/>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2.75" customHeight="1">
      <c r="A758" s="131"/>
      <c r="B758" s="131"/>
      <c r="C758" s="137"/>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2.75" customHeight="1">
      <c r="A759" s="131"/>
      <c r="B759" s="131"/>
      <c r="C759" s="137"/>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2.75" customHeight="1">
      <c r="A760" s="131"/>
      <c r="B760" s="131"/>
      <c r="C760" s="137"/>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2.75" customHeight="1">
      <c r="A761" s="131"/>
      <c r="B761" s="131"/>
      <c r="C761" s="137"/>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2.75" customHeight="1">
      <c r="A762" s="131"/>
      <c r="B762" s="131"/>
      <c r="C762" s="137"/>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2.75" customHeight="1">
      <c r="A763" s="131"/>
      <c r="B763" s="131"/>
      <c r="C763" s="137"/>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2.75" customHeight="1">
      <c r="A764" s="131"/>
      <c r="B764" s="131"/>
      <c r="C764" s="137"/>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2.75" customHeight="1">
      <c r="A765" s="131"/>
      <c r="B765" s="131"/>
      <c r="C765" s="137"/>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2.75" customHeight="1">
      <c r="A766" s="131"/>
      <c r="B766" s="131"/>
      <c r="C766" s="137"/>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2.75" customHeight="1">
      <c r="A767" s="131"/>
      <c r="B767" s="131"/>
      <c r="C767" s="137"/>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2.75" customHeight="1">
      <c r="A768" s="131"/>
      <c r="B768" s="131"/>
      <c r="C768" s="137"/>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2.75" customHeight="1">
      <c r="A769" s="131"/>
      <c r="B769" s="131"/>
      <c r="C769" s="137"/>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2.75" customHeight="1">
      <c r="A770" s="131"/>
      <c r="B770" s="131"/>
      <c r="C770" s="137"/>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2.75" customHeight="1">
      <c r="A771" s="131"/>
      <c r="B771" s="131"/>
      <c r="C771" s="137"/>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2.75" customHeight="1">
      <c r="A772" s="131"/>
      <c r="B772" s="131"/>
      <c r="C772" s="137"/>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2.75" customHeight="1">
      <c r="A773" s="131"/>
      <c r="B773" s="131"/>
      <c r="C773" s="137"/>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2.75" customHeight="1">
      <c r="A774" s="131"/>
      <c r="B774" s="131"/>
      <c r="C774" s="137"/>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2.75" customHeight="1">
      <c r="A775" s="131"/>
      <c r="B775" s="131"/>
      <c r="C775" s="137"/>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2.75" customHeight="1">
      <c r="A776" s="131"/>
      <c r="B776" s="131"/>
      <c r="C776" s="137"/>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2.75" customHeight="1">
      <c r="A777" s="131"/>
      <c r="B777" s="131"/>
      <c r="C777" s="137"/>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2.75" customHeight="1">
      <c r="A778" s="131"/>
      <c r="B778" s="131"/>
      <c r="C778" s="137"/>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2.75" customHeight="1">
      <c r="A779" s="131"/>
      <c r="B779" s="131"/>
      <c r="C779" s="137"/>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2.75" customHeight="1">
      <c r="A780" s="131"/>
      <c r="B780" s="131"/>
      <c r="C780" s="137"/>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2.75" customHeight="1">
      <c r="A781" s="131"/>
      <c r="B781" s="131"/>
      <c r="C781" s="137"/>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2.75" customHeight="1">
      <c r="A782" s="131"/>
      <c r="B782" s="131"/>
      <c r="C782" s="137"/>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2.75" customHeight="1">
      <c r="A783" s="131"/>
      <c r="B783" s="131"/>
      <c r="C783" s="137"/>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2.75" customHeight="1">
      <c r="A784" s="131"/>
      <c r="B784" s="131"/>
      <c r="C784" s="137"/>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2.75" customHeight="1">
      <c r="A785" s="131"/>
      <c r="B785" s="131"/>
      <c r="C785" s="137"/>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2.75" customHeight="1">
      <c r="A786" s="131"/>
      <c r="B786" s="131"/>
      <c r="C786" s="137"/>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2.75" customHeight="1">
      <c r="A787" s="131"/>
      <c r="B787" s="131"/>
      <c r="C787" s="137"/>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2.75" customHeight="1">
      <c r="A788" s="131"/>
      <c r="B788" s="131"/>
      <c r="C788" s="137"/>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2.75" customHeight="1">
      <c r="A789" s="131"/>
      <c r="B789" s="131"/>
      <c r="C789" s="137"/>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2.75" customHeight="1">
      <c r="A790" s="131"/>
      <c r="B790" s="131"/>
      <c r="C790" s="137"/>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2.75" customHeight="1">
      <c r="A791" s="131"/>
      <c r="B791" s="131"/>
      <c r="C791" s="137"/>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2.75" customHeight="1">
      <c r="A792" s="131"/>
      <c r="B792" s="131"/>
      <c r="C792" s="137"/>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2.75" customHeight="1">
      <c r="A793" s="131"/>
      <c r="B793" s="131"/>
      <c r="C793" s="137"/>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2.75" customHeight="1">
      <c r="A794" s="131"/>
      <c r="B794" s="131"/>
      <c r="C794" s="137"/>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2.75" customHeight="1">
      <c r="A795" s="131"/>
      <c r="B795" s="131"/>
      <c r="C795" s="137"/>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2.75" customHeight="1">
      <c r="A796" s="131"/>
      <c r="B796" s="131"/>
      <c r="C796" s="137"/>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2.75" customHeight="1">
      <c r="A797" s="131"/>
      <c r="B797" s="131"/>
      <c r="C797" s="137"/>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2.75" customHeight="1">
      <c r="A798" s="131"/>
      <c r="B798" s="131"/>
      <c r="C798" s="137"/>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2.75" customHeight="1">
      <c r="A799" s="131"/>
      <c r="B799" s="131"/>
      <c r="C799" s="137"/>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2.75" customHeight="1">
      <c r="A800" s="131"/>
      <c r="B800" s="131"/>
      <c r="C800" s="137"/>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2.75" customHeight="1">
      <c r="A801" s="131"/>
      <c r="B801" s="131"/>
      <c r="C801" s="137"/>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2.75" customHeight="1">
      <c r="A802" s="131"/>
      <c r="B802" s="131"/>
      <c r="C802" s="137"/>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2.75" customHeight="1">
      <c r="A803" s="131"/>
      <c r="B803" s="131"/>
      <c r="C803" s="137"/>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2.75" customHeight="1">
      <c r="A804" s="131"/>
      <c r="B804" s="131"/>
      <c r="C804" s="137"/>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2.75" customHeight="1">
      <c r="A805" s="131"/>
      <c r="B805" s="131"/>
      <c r="C805" s="137"/>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2.75" customHeight="1">
      <c r="A806" s="131"/>
      <c r="B806" s="131"/>
      <c r="C806" s="137"/>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2.75" customHeight="1">
      <c r="A807" s="131"/>
      <c r="B807" s="131"/>
      <c r="C807" s="137"/>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2.75" customHeight="1">
      <c r="A808" s="131"/>
      <c r="B808" s="131"/>
      <c r="C808" s="137"/>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2.75" customHeight="1">
      <c r="A809" s="131"/>
      <c r="B809" s="131"/>
      <c r="C809" s="137"/>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2.75" customHeight="1">
      <c r="A810" s="131"/>
      <c r="B810" s="131"/>
      <c r="C810" s="137"/>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2.75" customHeight="1">
      <c r="A811" s="131"/>
      <c r="B811" s="131"/>
      <c r="C811" s="137"/>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2.75" customHeight="1">
      <c r="A812" s="131"/>
      <c r="B812" s="131"/>
      <c r="C812" s="137"/>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2.75" customHeight="1">
      <c r="A813" s="131"/>
      <c r="B813" s="131"/>
      <c r="C813" s="137"/>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2.75" customHeight="1">
      <c r="A814" s="131"/>
      <c r="B814" s="131"/>
      <c r="C814" s="137"/>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2.75" customHeight="1">
      <c r="A815" s="131"/>
      <c r="B815" s="131"/>
      <c r="C815" s="137"/>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2.75" customHeight="1">
      <c r="A816" s="131"/>
      <c r="B816" s="131"/>
      <c r="C816" s="137"/>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2.75" customHeight="1">
      <c r="A817" s="131"/>
      <c r="B817" s="131"/>
      <c r="C817" s="137"/>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2.75" customHeight="1">
      <c r="A818" s="131"/>
      <c r="B818" s="131"/>
      <c r="C818" s="137"/>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2.75" customHeight="1">
      <c r="A819" s="131"/>
      <c r="B819" s="131"/>
      <c r="C819" s="137"/>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2.75" customHeight="1">
      <c r="A820" s="131"/>
      <c r="B820" s="131"/>
      <c r="C820" s="137"/>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2.75" customHeight="1">
      <c r="A821" s="131"/>
      <c r="B821" s="131"/>
      <c r="C821" s="137"/>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2.75" customHeight="1">
      <c r="A822" s="131"/>
      <c r="B822" s="131"/>
      <c r="C822" s="137"/>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2.75" customHeight="1">
      <c r="A823" s="131"/>
      <c r="B823" s="131"/>
      <c r="C823" s="137"/>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2.75" customHeight="1">
      <c r="A824" s="131"/>
      <c r="B824" s="131"/>
      <c r="C824" s="137"/>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2.75" customHeight="1">
      <c r="A825" s="131"/>
      <c r="B825" s="131"/>
      <c r="C825" s="137"/>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2.75" customHeight="1">
      <c r="A826" s="131"/>
      <c r="B826" s="131"/>
      <c r="C826" s="137"/>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2.75" customHeight="1">
      <c r="A827" s="131"/>
      <c r="B827" s="131"/>
      <c r="C827" s="137"/>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2.75" customHeight="1">
      <c r="A828" s="131"/>
      <c r="B828" s="131"/>
      <c r="C828" s="137"/>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2.75" customHeight="1">
      <c r="A829" s="131"/>
      <c r="B829" s="131"/>
      <c r="C829" s="137"/>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2.75" customHeight="1">
      <c r="A830" s="131"/>
      <c r="B830" s="131"/>
      <c r="C830" s="137"/>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2.75" customHeight="1">
      <c r="A831" s="131"/>
      <c r="B831" s="131"/>
      <c r="C831" s="137"/>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2.75" customHeight="1">
      <c r="A832" s="131"/>
      <c r="B832" s="131"/>
      <c r="C832" s="137"/>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2.75" customHeight="1">
      <c r="A833" s="131"/>
      <c r="B833" s="131"/>
      <c r="C833" s="137"/>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2.75" customHeight="1">
      <c r="A834" s="131"/>
      <c r="B834" s="131"/>
      <c r="C834" s="137"/>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2.75" customHeight="1">
      <c r="A835" s="131"/>
      <c r="B835" s="131"/>
      <c r="C835" s="137"/>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2.75" customHeight="1">
      <c r="A836" s="131"/>
      <c r="B836" s="131"/>
      <c r="C836" s="137"/>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2.75" customHeight="1">
      <c r="A837" s="131"/>
      <c r="B837" s="131"/>
      <c r="C837" s="137"/>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2.75" customHeight="1">
      <c r="A838" s="131"/>
      <c r="B838" s="131"/>
      <c r="C838" s="137"/>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2.75" customHeight="1">
      <c r="A839" s="131"/>
      <c r="B839" s="131"/>
      <c r="C839" s="137"/>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2.75" customHeight="1">
      <c r="A840" s="131"/>
      <c r="B840" s="131"/>
      <c r="C840" s="137"/>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2.75" customHeight="1">
      <c r="A841" s="131"/>
      <c r="B841" s="131"/>
      <c r="C841" s="137"/>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2.75" customHeight="1">
      <c r="A842" s="131"/>
      <c r="B842" s="131"/>
      <c r="C842" s="137"/>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2.75" customHeight="1">
      <c r="A843" s="131"/>
      <c r="B843" s="131"/>
      <c r="C843" s="137"/>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2.75" customHeight="1">
      <c r="A844" s="131"/>
      <c r="B844" s="131"/>
      <c r="C844" s="137"/>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2.75" customHeight="1">
      <c r="A845" s="131"/>
      <c r="B845" s="131"/>
      <c r="C845" s="137"/>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2.75" customHeight="1">
      <c r="A846" s="131"/>
      <c r="B846" s="131"/>
      <c r="C846" s="137"/>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2.75" customHeight="1">
      <c r="A847" s="131"/>
      <c r="B847" s="131"/>
      <c r="C847" s="137"/>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2.75" customHeight="1">
      <c r="A848" s="131"/>
      <c r="B848" s="131"/>
      <c r="C848" s="137"/>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2.75" customHeight="1">
      <c r="A849" s="131"/>
      <c r="B849" s="131"/>
      <c r="C849" s="137"/>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2.75" customHeight="1">
      <c r="A850" s="131"/>
      <c r="B850" s="131"/>
      <c r="C850" s="137"/>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2.75" customHeight="1">
      <c r="A851" s="131"/>
      <c r="B851" s="131"/>
      <c r="C851" s="137"/>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2.75" customHeight="1">
      <c r="A852" s="131"/>
      <c r="B852" s="131"/>
      <c r="C852" s="137"/>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2.75" customHeight="1">
      <c r="A853" s="131"/>
      <c r="B853" s="131"/>
      <c r="C853" s="137"/>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2.75" customHeight="1">
      <c r="A854" s="131"/>
      <c r="B854" s="131"/>
      <c r="C854" s="137"/>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2.75" customHeight="1">
      <c r="A855" s="131"/>
      <c r="B855" s="131"/>
      <c r="C855" s="137"/>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2.75" customHeight="1">
      <c r="A856" s="131"/>
      <c r="B856" s="131"/>
      <c r="C856" s="137"/>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2.75" customHeight="1">
      <c r="A857" s="131"/>
      <c r="B857" s="131"/>
      <c r="C857" s="137"/>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2.75" customHeight="1">
      <c r="A858" s="131"/>
      <c r="B858" s="131"/>
      <c r="C858" s="137"/>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2.75" customHeight="1">
      <c r="A859" s="131"/>
      <c r="B859" s="131"/>
      <c r="C859" s="137"/>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2.75" customHeight="1">
      <c r="A860" s="131"/>
      <c r="B860" s="131"/>
      <c r="C860" s="137"/>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2.75" customHeight="1">
      <c r="A861" s="131"/>
      <c r="B861" s="131"/>
      <c r="C861" s="137"/>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2.75" customHeight="1">
      <c r="A862" s="131"/>
      <c r="B862" s="131"/>
      <c r="C862" s="137"/>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2.75" customHeight="1">
      <c r="A863" s="131"/>
      <c r="B863" s="131"/>
      <c r="C863" s="137"/>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2.75" customHeight="1">
      <c r="A864" s="131"/>
      <c r="B864" s="131"/>
      <c r="C864" s="137"/>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2.75" customHeight="1">
      <c r="A865" s="131"/>
      <c r="B865" s="131"/>
      <c r="C865" s="137"/>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2.75" customHeight="1">
      <c r="A866" s="131"/>
      <c r="B866" s="131"/>
      <c r="C866" s="137"/>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2.75" customHeight="1">
      <c r="A867" s="131"/>
      <c r="B867" s="131"/>
      <c r="C867" s="137"/>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2.75" customHeight="1">
      <c r="A868" s="131"/>
      <c r="B868" s="131"/>
      <c r="C868" s="137"/>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2.75" customHeight="1">
      <c r="A869" s="131"/>
      <c r="B869" s="131"/>
      <c r="C869" s="137"/>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2.75" customHeight="1">
      <c r="A870" s="131"/>
      <c r="B870" s="131"/>
      <c r="C870" s="137"/>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2.75" customHeight="1">
      <c r="A871" s="131"/>
      <c r="B871" s="131"/>
      <c r="C871" s="137"/>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2.75" customHeight="1">
      <c r="A872" s="131"/>
      <c r="B872" s="131"/>
      <c r="C872" s="137"/>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2.75" customHeight="1">
      <c r="A873" s="131"/>
      <c r="B873" s="131"/>
      <c r="C873" s="137"/>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2.75" customHeight="1">
      <c r="A874" s="131"/>
      <c r="B874" s="131"/>
      <c r="C874" s="137"/>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2.75" customHeight="1">
      <c r="A875" s="131"/>
      <c r="B875" s="131"/>
      <c r="C875" s="137"/>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2.75" customHeight="1">
      <c r="A876" s="131"/>
      <c r="B876" s="131"/>
      <c r="C876" s="137"/>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2.75" customHeight="1">
      <c r="A877" s="131"/>
      <c r="B877" s="131"/>
      <c r="C877" s="137"/>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2.75" customHeight="1">
      <c r="A878" s="131"/>
      <c r="B878" s="131"/>
      <c r="C878" s="137"/>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2.75" customHeight="1">
      <c r="A879" s="131"/>
      <c r="B879" s="131"/>
      <c r="C879" s="137"/>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2.75" customHeight="1">
      <c r="A880" s="131"/>
      <c r="B880" s="131"/>
      <c r="C880" s="137"/>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2.75" customHeight="1">
      <c r="A881" s="131"/>
      <c r="B881" s="131"/>
      <c r="C881" s="137"/>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2.75" customHeight="1">
      <c r="A882" s="131"/>
      <c r="B882" s="131"/>
      <c r="C882" s="137"/>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2.75" customHeight="1">
      <c r="A883" s="131"/>
      <c r="B883" s="131"/>
      <c r="C883" s="137"/>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2.75" customHeight="1">
      <c r="A884" s="131"/>
      <c r="B884" s="131"/>
      <c r="C884" s="137"/>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2.75" customHeight="1">
      <c r="A885" s="131"/>
      <c r="B885" s="131"/>
      <c r="C885" s="137"/>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2.75" customHeight="1">
      <c r="A886" s="131"/>
      <c r="B886" s="131"/>
      <c r="C886" s="137"/>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2.75" customHeight="1">
      <c r="A887" s="131"/>
      <c r="B887" s="131"/>
      <c r="C887" s="137"/>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2.75" customHeight="1">
      <c r="A888" s="131"/>
      <c r="B888" s="131"/>
      <c r="C888" s="137"/>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2.75" customHeight="1">
      <c r="A889" s="131"/>
      <c r="B889" s="131"/>
      <c r="C889" s="137"/>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2.75" customHeight="1">
      <c r="A890" s="131"/>
      <c r="B890" s="131"/>
      <c r="C890" s="137"/>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2.75" customHeight="1">
      <c r="A891" s="131"/>
      <c r="B891" s="131"/>
      <c r="C891" s="137"/>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2.75" customHeight="1">
      <c r="A892" s="131"/>
      <c r="B892" s="131"/>
      <c r="C892" s="137"/>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2.75" customHeight="1">
      <c r="A893" s="131"/>
      <c r="B893" s="131"/>
      <c r="C893" s="137"/>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2.75" customHeight="1">
      <c r="A894" s="131"/>
      <c r="B894" s="131"/>
      <c r="C894" s="137"/>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2.75" customHeight="1">
      <c r="A895" s="131"/>
      <c r="B895" s="131"/>
      <c r="C895" s="137"/>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2.75" customHeight="1">
      <c r="A896" s="131"/>
      <c r="B896" s="131"/>
      <c r="C896" s="137"/>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2.75" customHeight="1">
      <c r="A897" s="131"/>
      <c r="B897" s="131"/>
      <c r="C897" s="137"/>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2.75" customHeight="1">
      <c r="A898" s="131"/>
      <c r="B898" s="131"/>
      <c r="C898" s="137"/>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2.75" customHeight="1">
      <c r="A899" s="131"/>
      <c r="B899" s="131"/>
      <c r="C899" s="137"/>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2.75" customHeight="1">
      <c r="A900" s="131"/>
      <c r="B900" s="131"/>
      <c r="C900" s="137"/>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2.75" customHeight="1">
      <c r="A901" s="131"/>
      <c r="B901" s="131"/>
      <c r="C901" s="137"/>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2.75" customHeight="1">
      <c r="A902" s="131"/>
      <c r="B902" s="131"/>
      <c r="C902" s="137"/>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2.75" customHeight="1">
      <c r="A903" s="131"/>
      <c r="B903" s="131"/>
      <c r="C903" s="137"/>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2.75" customHeight="1">
      <c r="A904" s="131"/>
      <c r="B904" s="131"/>
      <c r="C904" s="137"/>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2.75" customHeight="1">
      <c r="A905" s="131"/>
      <c r="B905" s="131"/>
      <c r="C905" s="137"/>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2.75" customHeight="1">
      <c r="A906" s="131"/>
      <c r="B906" s="131"/>
      <c r="C906" s="137"/>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2.75" customHeight="1">
      <c r="A907" s="131"/>
      <c r="B907" s="131"/>
      <c r="C907" s="137"/>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2.75" customHeight="1">
      <c r="A908" s="131"/>
      <c r="B908" s="131"/>
      <c r="C908" s="137"/>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2.75" customHeight="1">
      <c r="A909" s="131"/>
      <c r="B909" s="131"/>
      <c r="C909" s="137"/>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2.75" customHeight="1">
      <c r="A910" s="131"/>
      <c r="B910" s="131"/>
      <c r="C910" s="137"/>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2.75" customHeight="1">
      <c r="A911" s="131"/>
      <c r="B911" s="131"/>
      <c r="C911" s="137"/>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2.75" customHeight="1">
      <c r="A912" s="131"/>
      <c r="B912" s="131"/>
      <c r="C912" s="137"/>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2.75" customHeight="1">
      <c r="A913" s="131"/>
      <c r="B913" s="131"/>
      <c r="C913" s="137"/>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2.75" customHeight="1">
      <c r="A914" s="131"/>
      <c r="B914" s="131"/>
      <c r="C914" s="137"/>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2.75" customHeight="1">
      <c r="A915" s="131"/>
      <c r="B915" s="131"/>
      <c r="C915" s="137"/>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2.75" customHeight="1">
      <c r="A916" s="131"/>
      <c r="B916" s="131"/>
      <c r="C916" s="137"/>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2.75" customHeight="1">
      <c r="A917" s="131"/>
      <c r="B917" s="131"/>
      <c r="C917" s="137"/>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2.75" customHeight="1">
      <c r="A918" s="131"/>
      <c r="B918" s="131"/>
      <c r="C918" s="137"/>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2.75" customHeight="1">
      <c r="A919" s="131"/>
      <c r="B919" s="131"/>
      <c r="C919" s="137"/>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2.75" customHeight="1">
      <c r="A920" s="131"/>
      <c r="B920" s="131"/>
      <c r="C920" s="137"/>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2.75" customHeight="1">
      <c r="A921" s="131"/>
      <c r="B921" s="131"/>
      <c r="C921" s="137"/>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2.75" customHeight="1">
      <c r="A922" s="131"/>
      <c r="B922" s="131"/>
      <c r="C922" s="137"/>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2.75" customHeight="1">
      <c r="A923" s="131"/>
      <c r="B923" s="131"/>
      <c r="C923" s="137"/>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2.75" customHeight="1">
      <c r="A924" s="131"/>
      <c r="B924" s="131"/>
      <c r="C924" s="137"/>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2.75" customHeight="1">
      <c r="A925" s="131"/>
      <c r="B925" s="131"/>
      <c r="C925" s="137"/>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2.75" customHeight="1">
      <c r="A926" s="131"/>
      <c r="B926" s="131"/>
      <c r="C926" s="137"/>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2.75" customHeight="1">
      <c r="A927" s="131"/>
      <c r="B927" s="131"/>
      <c r="C927" s="137"/>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2.75" customHeight="1">
      <c r="A928" s="131"/>
      <c r="B928" s="131"/>
      <c r="C928" s="137"/>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2.75" customHeight="1">
      <c r="A929" s="131"/>
      <c r="B929" s="131"/>
      <c r="C929" s="137"/>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2.75" customHeight="1">
      <c r="A930" s="131"/>
      <c r="B930" s="131"/>
      <c r="C930" s="137"/>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2.75" customHeight="1">
      <c r="A931" s="131"/>
      <c r="B931" s="131"/>
      <c r="C931" s="137"/>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2.75" customHeight="1">
      <c r="A932" s="131"/>
      <c r="B932" s="131"/>
      <c r="C932" s="137"/>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2.75" customHeight="1">
      <c r="A933" s="131"/>
      <c r="B933" s="131"/>
      <c r="C933" s="137"/>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2.75" customHeight="1">
      <c r="A934" s="131"/>
      <c r="B934" s="131"/>
      <c r="C934" s="137"/>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2.75" customHeight="1">
      <c r="A935" s="131"/>
      <c r="B935" s="131"/>
      <c r="C935" s="137"/>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2.75" customHeight="1">
      <c r="A936" s="131"/>
      <c r="B936" s="131"/>
      <c r="C936" s="137"/>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2.75" customHeight="1">
      <c r="A937" s="131"/>
      <c r="B937" s="131"/>
      <c r="C937" s="137"/>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2.75" customHeight="1">
      <c r="A938" s="131"/>
      <c r="B938" s="131"/>
      <c r="C938" s="137"/>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2.75" customHeight="1">
      <c r="A939" s="131"/>
      <c r="B939" s="131"/>
      <c r="C939" s="137"/>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2.75" customHeight="1">
      <c r="A940" s="131"/>
      <c r="B940" s="131"/>
      <c r="C940" s="137"/>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2.75" customHeight="1">
      <c r="A941" s="131"/>
      <c r="B941" s="131"/>
      <c r="C941" s="137"/>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2.75" customHeight="1">
      <c r="A942" s="131"/>
      <c r="B942" s="131"/>
      <c r="C942" s="137"/>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2.75" customHeight="1">
      <c r="A943" s="131"/>
      <c r="B943" s="131"/>
      <c r="C943" s="137"/>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2.75" customHeight="1">
      <c r="A944" s="131"/>
      <c r="B944" s="131"/>
      <c r="C944" s="137"/>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2.75" customHeight="1">
      <c r="A945" s="131"/>
      <c r="B945" s="131"/>
      <c r="C945" s="137"/>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2.75" customHeight="1">
      <c r="A946" s="131"/>
      <c r="B946" s="131"/>
      <c r="C946" s="137"/>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2.75" customHeight="1">
      <c r="A947" s="131"/>
      <c r="B947" s="131"/>
      <c r="C947" s="137"/>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2.75" customHeight="1">
      <c r="A948" s="131"/>
      <c r="B948" s="131"/>
      <c r="C948" s="137"/>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2.75" customHeight="1">
      <c r="A949" s="131"/>
      <c r="B949" s="131"/>
      <c r="C949" s="137"/>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2.75" customHeight="1">
      <c r="A950" s="131"/>
      <c r="B950" s="131"/>
      <c r="C950" s="137"/>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2.75" customHeight="1">
      <c r="A951" s="131"/>
      <c r="B951" s="131"/>
      <c r="C951" s="137"/>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2.75" customHeight="1">
      <c r="A952" s="131"/>
      <c r="B952" s="131"/>
      <c r="C952" s="137"/>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2.75" customHeight="1">
      <c r="A953" s="131"/>
      <c r="B953" s="131"/>
      <c r="C953" s="137"/>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2.75" customHeight="1">
      <c r="A954" s="131"/>
      <c r="B954" s="131"/>
      <c r="C954" s="137"/>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2.75" customHeight="1">
      <c r="A955" s="131"/>
      <c r="B955" s="131"/>
      <c r="C955" s="137"/>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2.75" customHeight="1">
      <c r="A956" s="131"/>
      <c r="B956" s="131"/>
      <c r="C956" s="137"/>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2.75" customHeight="1">
      <c r="A957" s="131"/>
      <c r="B957" s="131"/>
      <c r="C957" s="137"/>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2.75" customHeight="1">
      <c r="A958" s="131"/>
      <c r="B958" s="131"/>
      <c r="C958" s="137"/>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2.75" customHeight="1">
      <c r="A959" s="131"/>
      <c r="B959" s="131"/>
      <c r="C959" s="137"/>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2.75" customHeight="1">
      <c r="A960" s="131"/>
      <c r="B960" s="131"/>
      <c r="C960" s="137"/>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2.75" customHeight="1">
      <c r="A961" s="131"/>
      <c r="B961" s="131"/>
      <c r="C961" s="137"/>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2.75" customHeight="1">
      <c r="A962" s="131"/>
      <c r="B962" s="131"/>
      <c r="C962" s="137"/>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2.75" customHeight="1">
      <c r="A963" s="131"/>
      <c r="B963" s="131"/>
      <c r="C963" s="137"/>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2.75" customHeight="1">
      <c r="A964" s="131"/>
      <c r="B964" s="131"/>
      <c r="C964" s="137"/>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2.75" customHeight="1">
      <c r="A965" s="131"/>
      <c r="B965" s="131"/>
      <c r="C965" s="137"/>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2.75" customHeight="1">
      <c r="A966" s="131"/>
      <c r="B966" s="131"/>
      <c r="C966" s="137"/>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2.75" customHeight="1">
      <c r="A967" s="131"/>
      <c r="B967" s="131"/>
      <c r="C967" s="137"/>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2.75" customHeight="1">
      <c r="A968" s="131"/>
      <c r="B968" s="131"/>
      <c r="C968" s="137"/>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2.75" customHeight="1">
      <c r="A969" s="131"/>
      <c r="B969" s="131"/>
      <c r="C969" s="137"/>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2.75" customHeight="1">
      <c r="A970" s="131"/>
      <c r="B970" s="131"/>
      <c r="C970" s="137"/>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2.75" customHeight="1">
      <c r="A971" s="131"/>
      <c r="B971" s="131"/>
      <c r="C971" s="137"/>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2.75" customHeight="1">
      <c r="A972" s="131"/>
      <c r="B972" s="131"/>
      <c r="C972" s="137"/>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2.75" customHeight="1">
      <c r="A973" s="131"/>
      <c r="B973" s="131"/>
      <c r="C973" s="137"/>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2.75" customHeight="1">
      <c r="A974" s="131"/>
      <c r="B974" s="131"/>
      <c r="C974" s="137"/>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2.75" customHeight="1">
      <c r="A975" s="131"/>
      <c r="B975" s="131"/>
      <c r="C975" s="137"/>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2.75" customHeight="1">
      <c r="A976" s="131"/>
      <c r="B976" s="131"/>
      <c r="C976" s="137"/>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2.75" customHeight="1">
      <c r="A977" s="131"/>
      <c r="B977" s="131"/>
      <c r="C977" s="137"/>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2.75" customHeight="1">
      <c r="A978" s="131"/>
      <c r="B978" s="131"/>
      <c r="C978" s="137"/>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2.75" customHeight="1">
      <c r="A979" s="131"/>
      <c r="B979" s="131"/>
      <c r="C979" s="137"/>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2.75" customHeight="1">
      <c r="A980" s="131"/>
      <c r="B980" s="131"/>
      <c r="C980" s="137"/>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2.75" customHeight="1">
      <c r="A981" s="131"/>
      <c r="B981" s="131"/>
      <c r="C981" s="137"/>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2.75" customHeight="1">
      <c r="A982" s="131"/>
      <c r="B982" s="131"/>
      <c r="C982" s="137"/>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2.75" customHeight="1">
      <c r="A983" s="131"/>
      <c r="B983" s="131"/>
      <c r="C983" s="137"/>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2.75" customHeight="1">
      <c r="A984" s="131"/>
      <c r="B984" s="131"/>
      <c r="C984" s="137"/>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2.75" customHeight="1">
      <c r="A985" s="131"/>
      <c r="B985" s="131"/>
      <c r="C985" s="137"/>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2.75" customHeight="1">
      <c r="A986" s="131"/>
      <c r="B986" s="131"/>
      <c r="C986" s="137"/>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2.75" customHeight="1">
      <c r="A987" s="131"/>
      <c r="B987" s="131"/>
      <c r="C987" s="137"/>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2.75" customHeight="1">
      <c r="A988" s="131"/>
      <c r="B988" s="131"/>
      <c r="C988" s="137"/>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2.75" customHeight="1">
      <c r="A989" s="131"/>
      <c r="B989" s="131"/>
      <c r="C989" s="137"/>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2.75" customHeight="1">
      <c r="A990" s="131"/>
      <c r="B990" s="131"/>
      <c r="C990" s="137"/>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2.75" customHeight="1">
      <c r="A991" s="131"/>
      <c r="B991" s="131"/>
      <c r="C991" s="137"/>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2.75" customHeight="1">
      <c r="A992" s="131"/>
      <c r="B992" s="131"/>
      <c r="C992" s="137"/>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2.75" customHeight="1">
      <c r="A993" s="131"/>
      <c r="B993" s="131"/>
      <c r="C993" s="137"/>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2.75" customHeight="1">
      <c r="A994" s="131"/>
      <c r="B994" s="131"/>
      <c r="C994" s="137"/>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2.75" customHeight="1">
      <c r="A995" s="131"/>
      <c r="B995" s="131"/>
      <c r="C995" s="137"/>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2.75" customHeight="1">
      <c r="A996" s="131"/>
      <c r="B996" s="131"/>
      <c r="C996" s="137"/>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2.75" customHeight="1">
      <c r="A997" s="131"/>
      <c r="B997" s="131"/>
      <c r="C997" s="137"/>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2.75" customHeight="1">
      <c r="A998" s="131"/>
      <c r="B998" s="131"/>
      <c r="C998" s="137"/>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2.75" customHeight="1">
      <c r="A999" s="131"/>
      <c r="B999" s="131"/>
      <c r="C999" s="137"/>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spans="1:26" ht="12.75" customHeight="1">
      <c r="A1000" s="131"/>
      <c r="B1000" s="131"/>
      <c r="C1000" s="137"/>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sheetData>
  <mergeCells count="4">
    <mergeCell ref="A1:G1"/>
    <mergeCell ref="C2:G2"/>
    <mergeCell ref="C3:G3"/>
    <mergeCell ref="C4:G4"/>
  </mergeCells>
  <printOptions/>
  <pageMargins left="0.5905511811023623" right="0.3937007874015748" top="0.5905511811023623" bottom="0.984251968503937" header="0" footer="0"/>
  <pageSetup horizontalDpi="600" verticalDpi="600" orientation="portrait" paperSize="9"/>
  <headerFooter>
    <oddFooter>&amp;LZpracováno programem BUILDpower S,  © RTS, a.s.&amp;RStrana &amp;P z</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BH1000"/>
  <sheetViews>
    <sheetView zoomScale="125" zoomScaleNormal="125" workbookViewId="0" topLeftCell="A1">
      <pane ySplit="7" topLeftCell="A8" activePane="bottomLeft" state="frozen"/>
      <selection pane="topLeft" activeCell="AR82" sqref="AR82"/>
      <selection pane="bottomLeft" activeCell="E37" sqref="E37"/>
    </sheetView>
  </sheetViews>
  <sheetFormatPr defaultColWidth="14.421875" defaultRowHeight="15" customHeight="1" outlineLevelRow="3"/>
  <cols>
    <col min="1" max="1" width="3.421875" style="0" customWidth="1"/>
    <col min="2" max="2" width="12.57421875" style="0" customWidth="1"/>
    <col min="3" max="3" width="63.140625" style="0" customWidth="1"/>
    <col min="4" max="4" width="4.8515625" style="0" customWidth="1"/>
    <col min="5" max="5" width="10.57421875" style="0" customWidth="1"/>
    <col min="6" max="6" width="9.8515625" style="0" customWidth="1"/>
    <col min="7" max="7" width="12.8515625" style="0" customWidth="1"/>
    <col min="8" max="17" width="8.8515625" style="0" hidden="1" customWidth="1"/>
    <col min="18" max="18" width="6.8515625" style="0" customWidth="1"/>
    <col min="19" max="19" width="8.8515625" style="0" customWidth="1"/>
    <col min="20" max="20" width="8.421875" style="0" customWidth="1"/>
    <col min="21" max="25" width="8.8515625" style="0" hidden="1" customWidth="1"/>
    <col min="26" max="28" width="8.8515625" style="0" customWidth="1"/>
    <col min="29" max="29" width="8.8515625" style="0" hidden="1" customWidth="1"/>
    <col min="30" max="30" width="8.8515625" style="0" customWidth="1"/>
    <col min="31" max="41" width="8.8515625" style="0" hidden="1" customWidth="1"/>
    <col min="42" max="52" width="8.8515625" style="0" customWidth="1"/>
    <col min="53" max="53" width="98.8515625" style="0" customWidth="1"/>
    <col min="54" max="60" width="8.8515625" style="0" customWidth="1"/>
  </cols>
  <sheetData>
    <row r="1" spans="1:33" ht="15.75" customHeight="1">
      <c r="A1" s="244" t="s">
        <v>117</v>
      </c>
      <c r="B1" s="220"/>
      <c r="C1" s="220"/>
      <c r="D1" s="220"/>
      <c r="E1" s="220"/>
      <c r="F1" s="220"/>
      <c r="G1" s="220"/>
      <c r="AG1" s="111" t="s">
        <v>118</v>
      </c>
    </row>
    <row r="2" spans="1:33" ht="24.75" customHeight="1">
      <c r="A2" s="132" t="s">
        <v>114</v>
      </c>
      <c r="B2" s="133" t="s">
        <v>5</v>
      </c>
      <c r="C2" s="245" t="s">
        <v>6</v>
      </c>
      <c r="D2" s="202"/>
      <c r="E2" s="202"/>
      <c r="F2" s="202"/>
      <c r="G2" s="205"/>
      <c r="AG2" s="111" t="s">
        <v>119</v>
      </c>
    </row>
    <row r="3" spans="1:33" ht="24.75" customHeight="1">
      <c r="A3" s="132" t="s">
        <v>115</v>
      </c>
      <c r="B3" s="133" t="s">
        <v>52</v>
      </c>
      <c r="C3" s="245" t="s">
        <v>53</v>
      </c>
      <c r="D3" s="202"/>
      <c r="E3" s="202"/>
      <c r="F3" s="202"/>
      <c r="G3" s="205"/>
      <c r="AC3" s="138" t="s">
        <v>119</v>
      </c>
      <c r="AG3" s="111" t="s">
        <v>120</v>
      </c>
    </row>
    <row r="4" spans="1:33" ht="24.75" customHeight="1">
      <c r="A4" s="139" t="s">
        <v>116</v>
      </c>
      <c r="B4" s="140" t="s">
        <v>54</v>
      </c>
      <c r="C4" s="246" t="s">
        <v>55</v>
      </c>
      <c r="D4" s="202"/>
      <c r="E4" s="202"/>
      <c r="F4" s="202"/>
      <c r="G4" s="205"/>
      <c r="AG4" s="111" t="s">
        <v>121</v>
      </c>
    </row>
    <row r="5" spans="2:4" ht="12.75" customHeight="1">
      <c r="B5" s="138"/>
      <c r="C5" s="138"/>
      <c r="D5" s="86"/>
    </row>
    <row r="6" spans="1:25" ht="12.75" customHeight="1">
      <c r="A6" s="141" t="s">
        <v>122</v>
      </c>
      <c r="B6" s="142" t="s">
        <v>123</v>
      </c>
      <c r="C6" s="142" t="s">
        <v>124</v>
      </c>
      <c r="D6" s="143" t="s">
        <v>125</v>
      </c>
      <c r="E6" s="141" t="s">
        <v>126</v>
      </c>
      <c r="F6" s="144" t="s">
        <v>127</v>
      </c>
      <c r="G6" s="141" t="s">
        <v>21</v>
      </c>
      <c r="H6" s="145" t="s">
        <v>128</v>
      </c>
      <c r="I6" s="145" t="s">
        <v>129</v>
      </c>
      <c r="J6" s="145" t="s">
        <v>130</v>
      </c>
      <c r="K6" s="145" t="s">
        <v>131</v>
      </c>
      <c r="L6" s="145" t="s">
        <v>132</v>
      </c>
      <c r="M6" s="145" t="s">
        <v>133</v>
      </c>
      <c r="N6" s="145" t="s">
        <v>134</v>
      </c>
      <c r="O6" s="145" t="s">
        <v>135</v>
      </c>
      <c r="P6" s="145" t="s">
        <v>136</v>
      </c>
      <c r="Q6" s="145" t="s">
        <v>137</v>
      </c>
      <c r="R6" s="145" t="s">
        <v>138</v>
      </c>
      <c r="S6" s="145" t="s">
        <v>139</v>
      </c>
      <c r="T6" s="145" t="s">
        <v>140</v>
      </c>
      <c r="U6" s="145" t="s">
        <v>141</v>
      </c>
      <c r="V6" s="145" t="s">
        <v>142</v>
      </c>
      <c r="W6" s="145" t="s">
        <v>143</v>
      </c>
      <c r="X6" s="145" t="s">
        <v>144</v>
      </c>
      <c r="Y6" s="145" t="s">
        <v>145</v>
      </c>
    </row>
    <row r="7" spans="1:25" ht="12.75" customHeight="1" hidden="1">
      <c r="A7" s="131"/>
      <c r="B7" s="134"/>
      <c r="C7" s="134"/>
      <c r="D7" s="136"/>
      <c r="E7" s="146"/>
      <c r="F7" s="147"/>
      <c r="G7" s="147"/>
      <c r="H7" s="147"/>
      <c r="I7" s="147"/>
      <c r="J7" s="147"/>
      <c r="K7" s="147"/>
      <c r="L7" s="147"/>
      <c r="M7" s="147"/>
      <c r="N7" s="146"/>
      <c r="O7" s="146"/>
      <c r="P7" s="146"/>
      <c r="Q7" s="146"/>
      <c r="R7" s="147"/>
      <c r="S7" s="147"/>
      <c r="T7" s="147"/>
      <c r="U7" s="147"/>
      <c r="V7" s="147"/>
      <c r="W7" s="147"/>
      <c r="X7" s="147"/>
      <c r="Y7" s="147"/>
    </row>
    <row r="8" spans="1:33" ht="12.75" customHeight="1">
      <c r="A8" s="148" t="s">
        <v>146</v>
      </c>
      <c r="B8" s="149" t="s">
        <v>25</v>
      </c>
      <c r="C8" s="150" t="s">
        <v>26</v>
      </c>
      <c r="D8" s="151"/>
      <c r="E8" s="152"/>
      <c r="F8" s="153"/>
      <c r="G8" s="153">
        <f>SUMIF(AG9:AG26,"&lt;&gt;NOR",G9:G26)</f>
        <v>0</v>
      </c>
      <c r="H8" s="153"/>
      <c r="I8" s="153">
        <f>SUM(I9:I26)</f>
        <v>0</v>
      </c>
      <c r="J8" s="153"/>
      <c r="K8" s="153">
        <f>SUM(K9:K26)</f>
        <v>170000</v>
      </c>
      <c r="L8" s="153"/>
      <c r="M8" s="153">
        <f>SUM(M9:M26)</f>
        <v>0</v>
      </c>
      <c r="N8" s="152"/>
      <c r="O8" s="152">
        <f>SUM(O9:O26)</f>
        <v>0</v>
      </c>
      <c r="P8" s="152"/>
      <c r="Q8" s="152">
        <f>SUM(Q9:Q26)</f>
        <v>0</v>
      </c>
      <c r="R8" s="153"/>
      <c r="S8" s="153"/>
      <c r="T8" s="154"/>
      <c r="U8" s="155"/>
      <c r="V8" s="155">
        <f>SUM(V9:V26)</f>
        <v>0</v>
      </c>
      <c r="W8" s="155"/>
      <c r="X8" s="155"/>
      <c r="Y8" s="155"/>
      <c r="AG8" s="111" t="s">
        <v>147</v>
      </c>
    </row>
    <row r="9" spans="1:60" ht="12.75" customHeight="1" outlineLevel="1">
      <c r="A9" s="156">
        <v>1</v>
      </c>
      <c r="B9" s="157" t="s">
        <v>148</v>
      </c>
      <c r="C9" s="158" t="s">
        <v>149</v>
      </c>
      <c r="D9" s="159" t="s">
        <v>150</v>
      </c>
      <c r="E9" s="160">
        <v>1</v>
      </c>
      <c r="F9" s="161"/>
      <c r="G9" s="162">
        <f aca="true" t="shared" si="0" ref="G9:G10">ROUND(E9*F9,2)</f>
        <v>0</v>
      </c>
      <c r="H9" s="161">
        <v>0</v>
      </c>
      <c r="I9" s="162">
        <f aca="true" t="shared" si="1" ref="I9:I10">ROUND(E9*H9,2)</f>
        <v>0</v>
      </c>
      <c r="J9" s="161">
        <v>10000</v>
      </c>
      <c r="K9" s="162">
        <f aca="true" t="shared" si="2" ref="K9:K10">ROUND(E9*J9,2)</f>
        <v>10000</v>
      </c>
      <c r="L9" s="162">
        <v>21</v>
      </c>
      <c r="M9" s="162">
        <f aca="true" t="shared" si="3" ref="M9:M10">G9*(1+L9/100)</f>
        <v>0</v>
      </c>
      <c r="N9" s="160">
        <v>0</v>
      </c>
      <c r="O9" s="160">
        <f aca="true" t="shared" si="4" ref="O9:O10">ROUND(E9*N9,2)</f>
        <v>0</v>
      </c>
      <c r="P9" s="160">
        <v>0</v>
      </c>
      <c r="Q9" s="160">
        <f aca="true" t="shared" si="5" ref="Q9:Q10">ROUND(E9*P9,2)</f>
        <v>0</v>
      </c>
      <c r="R9" s="162"/>
      <c r="S9" s="162" t="s">
        <v>151</v>
      </c>
      <c r="T9" s="163" t="s">
        <v>152</v>
      </c>
      <c r="U9" s="164">
        <v>0</v>
      </c>
      <c r="V9" s="164">
        <f aca="true" t="shared" si="6" ref="V9:V10">ROUND(E9*U9,2)</f>
        <v>0</v>
      </c>
      <c r="W9" s="164"/>
      <c r="X9" s="164" t="s">
        <v>153</v>
      </c>
      <c r="Y9" s="164" t="s">
        <v>154</v>
      </c>
      <c r="Z9" s="165"/>
      <c r="AA9" s="165"/>
      <c r="AB9" s="165"/>
      <c r="AC9" s="165"/>
      <c r="AD9" s="165"/>
      <c r="AE9" s="165"/>
      <c r="AF9" s="165"/>
      <c r="AG9" s="165" t="s">
        <v>155</v>
      </c>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row>
    <row r="10" spans="1:60" ht="12.75" customHeight="1" outlineLevel="1">
      <c r="A10" s="166">
        <v>2</v>
      </c>
      <c r="B10" s="167" t="s">
        <v>156</v>
      </c>
      <c r="C10" s="168" t="s">
        <v>157</v>
      </c>
      <c r="D10" s="169" t="s">
        <v>150</v>
      </c>
      <c r="E10" s="170">
        <v>1</v>
      </c>
      <c r="F10" s="171"/>
      <c r="G10" s="172">
        <f t="shared" si="0"/>
        <v>0</v>
      </c>
      <c r="H10" s="171">
        <v>0</v>
      </c>
      <c r="I10" s="172">
        <f t="shared" si="1"/>
        <v>0</v>
      </c>
      <c r="J10" s="171">
        <v>5000</v>
      </c>
      <c r="K10" s="172">
        <f t="shared" si="2"/>
        <v>5000</v>
      </c>
      <c r="L10" s="172">
        <v>21</v>
      </c>
      <c r="M10" s="172">
        <f t="shared" si="3"/>
        <v>0</v>
      </c>
      <c r="N10" s="170">
        <v>0</v>
      </c>
      <c r="O10" s="170">
        <f t="shared" si="4"/>
        <v>0</v>
      </c>
      <c r="P10" s="170">
        <v>0</v>
      </c>
      <c r="Q10" s="170">
        <f t="shared" si="5"/>
        <v>0</v>
      </c>
      <c r="R10" s="172"/>
      <c r="S10" s="172" t="s">
        <v>151</v>
      </c>
      <c r="T10" s="173" t="s">
        <v>152</v>
      </c>
      <c r="U10" s="164">
        <v>0</v>
      </c>
      <c r="V10" s="164">
        <f t="shared" si="6"/>
        <v>0</v>
      </c>
      <c r="W10" s="164"/>
      <c r="X10" s="164" t="s">
        <v>153</v>
      </c>
      <c r="Y10" s="164" t="s">
        <v>154</v>
      </c>
      <c r="Z10" s="165"/>
      <c r="AA10" s="165"/>
      <c r="AB10" s="165"/>
      <c r="AC10" s="165"/>
      <c r="AD10" s="165"/>
      <c r="AE10" s="165"/>
      <c r="AF10" s="165"/>
      <c r="AG10" s="165" t="s">
        <v>155</v>
      </c>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row>
    <row r="11" spans="1:60" ht="12.75" customHeight="1" outlineLevel="2">
      <c r="A11" s="174"/>
      <c r="B11" s="175"/>
      <c r="C11" s="242" t="s">
        <v>158</v>
      </c>
      <c r="D11" s="200"/>
      <c r="E11" s="200"/>
      <c r="F11" s="200"/>
      <c r="G11" s="200"/>
      <c r="H11" s="164"/>
      <c r="I11" s="164"/>
      <c r="J11" s="164"/>
      <c r="K11" s="164"/>
      <c r="L11" s="164"/>
      <c r="M11" s="164"/>
      <c r="N11" s="176"/>
      <c r="O11" s="176"/>
      <c r="P11" s="176"/>
      <c r="Q11" s="176"/>
      <c r="R11" s="164"/>
      <c r="S11" s="164"/>
      <c r="T11" s="164"/>
      <c r="U11" s="164"/>
      <c r="V11" s="164"/>
      <c r="W11" s="164"/>
      <c r="X11" s="164"/>
      <c r="Y11" s="164"/>
      <c r="Z11" s="165"/>
      <c r="AA11" s="165"/>
      <c r="AB11" s="165"/>
      <c r="AC11" s="165"/>
      <c r="AD11" s="165"/>
      <c r="AE11" s="165"/>
      <c r="AF11" s="165"/>
      <c r="AG11" s="165" t="s">
        <v>159</v>
      </c>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row>
    <row r="12" spans="1:60" ht="12.75" customHeight="1" outlineLevel="3">
      <c r="A12" s="174"/>
      <c r="B12" s="175"/>
      <c r="C12" s="243" t="s">
        <v>160</v>
      </c>
      <c r="D12" s="220"/>
      <c r="E12" s="220"/>
      <c r="F12" s="220"/>
      <c r="G12" s="220"/>
      <c r="H12" s="164"/>
      <c r="I12" s="164"/>
      <c r="J12" s="164"/>
      <c r="K12" s="164"/>
      <c r="L12" s="164"/>
      <c r="M12" s="164"/>
      <c r="N12" s="176"/>
      <c r="O12" s="176"/>
      <c r="P12" s="176"/>
      <c r="Q12" s="176"/>
      <c r="R12" s="164"/>
      <c r="S12" s="164"/>
      <c r="T12" s="164"/>
      <c r="U12" s="164"/>
      <c r="V12" s="164"/>
      <c r="W12" s="164"/>
      <c r="X12" s="164"/>
      <c r="Y12" s="164"/>
      <c r="Z12" s="165"/>
      <c r="AA12" s="165"/>
      <c r="AB12" s="165"/>
      <c r="AC12" s="165"/>
      <c r="AD12" s="165"/>
      <c r="AE12" s="165"/>
      <c r="AF12" s="165"/>
      <c r="AG12" s="165" t="s">
        <v>159</v>
      </c>
      <c r="AH12" s="165"/>
      <c r="AI12" s="165"/>
      <c r="AJ12" s="165"/>
      <c r="AK12" s="165"/>
      <c r="AL12" s="165"/>
      <c r="AM12" s="165"/>
      <c r="AN12" s="165"/>
      <c r="AO12" s="165"/>
      <c r="AP12" s="165"/>
      <c r="AQ12" s="165"/>
      <c r="AR12" s="165"/>
      <c r="AS12" s="165"/>
      <c r="AT12" s="165"/>
      <c r="AU12" s="165"/>
      <c r="AV12" s="165"/>
      <c r="AW12" s="165"/>
      <c r="AX12" s="165"/>
      <c r="AY12" s="165"/>
      <c r="AZ12" s="165"/>
      <c r="BA12" s="177" t="str">
        <f>C12</f>
        <v>Vyhotovení protokolu o vytyčení stavby se seznamem souřadnic vytyčených bodů a jejich polohopisnými (S-JTSK) a výškopisnými (Bpv) hodnotami.</v>
      </c>
      <c r="BB12" s="165"/>
      <c r="BC12" s="165"/>
      <c r="BD12" s="165"/>
      <c r="BE12" s="165"/>
      <c r="BF12" s="165"/>
      <c r="BG12" s="165"/>
      <c r="BH12" s="165"/>
    </row>
    <row r="13" spans="1:60" ht="12.75" customHeight="1" outlineLevel="1">
      <c r="A13" s="166">
        <v>3</v>
      </c>
      <c r="B13" s="167" t="s">
        <v>161</v>
      </c>
      <c r="C13" s="168" t="s">
        <v>162</v>
      </c>
      <c r="D13" s="169" t="s">
        <v>150</v>
      </c>
      <c r="E13" s="170">
        <v>1</v>
      </c>
      <c r="F13" s="171"/>
      <c r="G13" s="172">
        <f>ROUND(E13*F13,2)</f>
        <v>0</v>
      </c>
      <c r="H13" s="171">
        <v>0</v>
      </c>
      <c r="I13" s="172">
        <f>ROUND(E13*H13,2)</f>
        <v>0</v>
      </c>
      <c r="J13" s="171">
        <v>10000</v>
      </c>
      <c r="K13" s="172">
        <f>ROUND(E13*J13,2)</f>
        <v>10000</v>
      </c>
      <c r="L13" s="172">
        <v>21</v>
      </c>
      <c r="M13" s="172">
        <f>G13*(1+L13/100)</f>
        <v>0</v>
      </c>
      <c r="N13" s="170">
        <v>0</v>
      </c>
      <c r="O13" s="170">
        <f>ROUND(E13*N13,2)</f>
        <v>0</v>
      </c>
      <c r="P13" s="170">
        <v>0</v>
      </c>
      <c r="Q13" s="170">
        <f>ROUND(E13*P13,2)</f>
        <v>0</v>
      </c>
      <c r="R13" s="172"/>
      <c r="S13" s="172" t="s">
        <v>151</v>
      </c>
      <c r="T13" s="173" t="s">
        <v>152</v>
      </c>
      <c r="U13" s="164">
        <v>0</v>
      </c>
      <c r="V13" s="164">
        <f>ROUND(E13*U13,2)</f>
        <v>0</v>
      </c>
      <c r="W13" s="164"/>
      <c r="X13" s="164" t="s">
        <v>153</v>
      </c>
      <c r="Y13" s="164" t="s">
        <v>154</v>
      </c>
      <c r="Z13" s="165"/>
      <c r="AA13" s="165"/>
      <c r="AB13" s="165"/>
      <c r="AC13" s="165"/>
      <c r="AD13" s="165"/>
      <c r="AE13" s="165"/>
      <c r="AF13" s="165"/>
      <c r="AG13" s="165" t="s">
        <v>155</v>
      </c>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row>
    <row r="14" spans="1:60" ht="12.75" customHeight="1" outlineLevel="2">
      <c r="A14" s="174"/>
      <c r="B14" s="175"/>
      <c r="C14" s="242" t="s">
        <v>163</v>
      </c>
      <c r="D14" s="200"/>
      <c r="E14" s="200"/>
      <c r="F14" s="200"/>
      <c r="G14" s="200"/>
      <c r="H14" s="164"/>
      <c r="I14" s="164"/>
      <c r="J14" s="164"/>
      <c r="K14" s="164"/>
      <c r="L14" s="164"/>
      <c r="M14" s="164"/>
      <c r="N14" s="176"/>
      <c r="O14" s="176"/>
      <c r="P14" s="176"/>
      <c r="Q14" s="176"/>
      <c r="R14" s="164"/>
      <c r="S14" s="164"/>
      <c r="T14" s="164"/>
      <c r="U14" s="164"/>
      <c r="V14" s="164"/>
      <c r="W14" s="164"/>
      <c r="X14" s="164"/>
      <c r="Y14" s="164"/>
      <c r="Z14" s="165"/>
      <c r="AA14" s="165"/>
      <c r="AB14" s="165"/>
      <c r="AC14" s="165"/>
      <c r="AD14" s="165"/>
      <c r="AE14" s="165"/>
      <c r="AF14" s="165"/>
      <c r="AG14" s="165" t="s">
        <v>159</v>
      </c>
      <c r="AH14" s="165"/>
      <c r="AI14" s="165"/>
      <c r="AJ14" s="165"/>
      <c r="AK14" s="165"/>
      <c r="AL14" s="165"/>
      <c r="AM14" s="165"/>
      <c r="AN14" s="165"/>
      <c r="AO14" s="165"/>
      <c r="AP14" s="165"/>
      <c r="AQ14" s="165"/>
      <c r="AR14" s="165"/>
      <c r="AS14" s="165"/>
      <c r="AT14" s="165"/>
      <c r="AU14" s="165"/>
      <c r="AV14" s="165"/>
      <c r="AW14" s="165"/>
      <c r="AX14" s="165"/>
      <c r="AY14" s="165"/>
      <c r="AZ14" s="165"/>
      <c r="BA14" s="177" t="str">
        <f>C14</f>
        <v>Zaměření a vytýčení stávajících inženýrských sítí v místě stavby z hlediska jejich ochrany při provádění stavby.</v>
      </c>
      <c r="BB14" s="165"/>
      <c r="BC14" s="165"/>
      <c r="BD14" s="165"/>
      <c r="BE14" s="165"/>
      <c r="BF14" s="165"/>
      <c r="BG14" s="165"/>
      <c r="BH14" s="165"/>
    </row>
    <row r="15" spans="1:60" ht="12.75" customHeight="1" outlineLevel="1">
      <c r="A15" s="166">
        <v>4</v>
      </c>
      <c r="B15" s="167" t="s">
        <v>164</v>
      </c>
      <c r="C15" s="168" t="s">
        <v>165</v>
      </c>
      <c r="D15" s="169" t="s">
        <v>150</v>
      </c>
      <c r="E15" s="170">
        <v>1</v>
      </c>
      <c r="F15" s="171"/>
      <c r="G15" s="172">
        <f>ROUND(E15*F15,2)</f>
        <v>0</v>
      </c>
      <c r="H15" s="171">
        <v>0</v>
      </c>
      <c r="I15" s="172">
        <f>ROUND(E15*H15,2)</f>
        <v>0</v>
      </c>
      <c r="J15" s="171">
        <v>45000</v>
      </c>
      <c r="K15" s="172">
        <f>ROUND(E15*J15,2)</f>
        <v>45000</v>
      </c>
      <c r="L15" s="172">
        <v>21</v>
      </c>
      <c r="M15" s="172">
        <f>G15*(1+L15/100)</f>
        <v>0</v>
      </c>
      <c r="N15" s="170">
        <v>0</v>
      </c>
      <c r="O15" s="170">
        <f>ROUND(E15*N15,2)</f>
        <v>0</v>
      </c>
      <c r="P15" s="170">
        <v>0</v>
      </c>
      <c r="Q15" s="170">
        <f>ROUND(E15*P15,2)</f>
        <v>0</v>
      </c>
      <c r="R15" s="172"/>
      <c r="S15" s="172" t="s">
        <v>151</v>
      </c>
      <c r="T15" s="173" t="s">
        <v>152</v>
      </c>
      <c r="U15" s="164">
        <v>0</v>
      </c>
      <c r="V15" s="164">
        <f>ROUND(E15*U15,2)</f>
        <v>0</v>
      </c>
      <c r="W15" s="164"/>
      <c r="X15" s="164" t="s">
        <v>153</v>
      </c>
      <c r="Y15" s="164" t="s">
        <v>154</v>
      </c>
      <c r="Z15" s="165"/>
      <c r="AA15" s="165"/>
      <c r="AB15" s="165"/>
      <c r="AC15" s="165"/>
      <c r="AD15" s="165"/>
      <c r="AE15" s="165"/>
      <c r="AF15" s="165"/>
      <c r="AG15" s="165" t="s">
        <v>155</v>
      </c>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row>
    <row r="16" spans="1:60" ht="12.75" customHeight="1" outlineLevel="2">
      <c r="A16" s="174"/>
      <c r="B16" s="175"/>
      <c r="C16" s="242" t="s">
        <v>166</v>
      </c>
      <c r="D16" s="200"/>
      <c r="E16" s="200"/>
      <c r="F16" s="200"/>
      <c r="G16" s="200"/>
      <c r="H16" s="164"/>
      <c r="I16" s="164"/>
      <c r="J16" s="164"/>
      <c r="K16" s="164"/>
      <c r="L16" s="164"/>
      <c r="M16" s="164"/>
      <c r="N16" s="176"/>
      <c r="O16" s="176"/>
      <c r="P16" s="176"/>
      <c r="Q16" s="176"/>
      <c r="R16" s="164"/>
      <c r="S16" s="164"/>
      <c r="T16" s="164"/>
      <c r="U16" s="164"/>
      <c r="V16" s="164"/>
      <c r="W16" s="164"/>
      <c r="X16" s="164"/>
      <c r="Y16" s="164"/>
      <c r="Z16" s="165"/>
      <c r="AA16" s="165"/>
      <c r="AB16" s="165"/>
      <c r="AC16" s="165"/>
      <c r="AD16" s="165"/>
      <c r="AE16" s="165"/>
      <c r="AF16" s="165"/>
      <c r="AG16" s="165" t="s">
        <v>159</v>
      </c>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row>
    <row r="17" spans="1:60" ht="12.75" customHeight="1" outlineLevel="1">
      <c r="A17" s="166">
        <v>5</v>
      </c>
      <c r="B17" s="167" t="s">
        <v>167</v>
      </c>
      <c r="C17" s="168" t="s">
        <v>168</v>
      </c>
      <c r="D17" s="169" t="s">
        <v>150</v>
      </c>
      <c r="E17" s="170">
        <v>1</v>
      </c>
      <c r="F17" s="171"/>
      <c r="G17" s="172">
        <f>ROUND(E17*F17,2)</f>
        <v>0</v>
      </c>
      <c r="H17" s="171">
        <v>0</v>
      </c>
      <c r="I17" s="172">
        <f>ROUND(E17*H17,2)</f>
        <v>0</v>
      </c>
      <c r="J17" s="171">
        <v>60000</v>
      </c>
      <c r="K17" s="172">
        <f>ROUND(E17*J17,2)</f>
        <v>60000</v>
      </c>
      <c r="L17" s="172">
        <v>21</v>
      </c>
      <c r="M17" s="172">
        <f>G17*(1+L17/100)</f>
        <v>0</v>
      </c>
      <c r="N17" s="170">
        <v>0</v>
      </c>
      <c r="O17" s="170">
        <f>ROUND(E17*N17,2)</f>
        <v>0</v>
      </c>
      <c r="P17" s="170">
        <v>0</v>
      </c>
      <c r="Q17" s="170">
        <f>ROUND(E17*P17,2)</f>
        <v>0</v>
      </c>
      <c r="R17" s="172"/>
      <c r="S17" s="172" t="s">
        <v>151</v>
      </c>
      <c r="T17" s="173" t="s">
        <v>152</v>
      </c>
      <c r="U17" s="164">
        <v>0</v>
      </c>
      <c r="V17" s="164">
        <f>ROUND(E17*U17,2)</f>
        <v>0</v>
      </c>
      <c r="W17" s="164"/>
      <c r="X17" s="164" t="s">
        <v>153</v>
      </c>
      <c r="Y17" s="164" t="s">
        <v>154</v>
      </c>
      <c r="Z17" s="165"/>
      <c r="AA17" s="165"/>
      <c r="AB17" s="165"/>
      <c r="AC17" s="165"/>
      <c r="AD17" s="165"/>
      <c r="AE17" s="165"/>
      <c r="AF17" s="165"/>
      <c r="AG17" s="165" t="s">
        <v>155</v>
      </c>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row>
    <row r="18" spans="1:60" ht="12.75" customHeight="1" outlineLevel="2">
      <c r="A18" s="174"/>
      <c r="B18" s="175"/>
      <c r="C18" s="242" t="s">
        <v>169</v>
      </c>
      <c r="D18" s="200"/>
      <c r="E18" s="200"/>
      <c r="F18" s="200"/>
      <c r="G18" s="200"/>
      <c r="H18" s="164"/>
      <c r="I18" s="164"/>
      <c r="J18" s="164"/>
      <c r="K18" s="164"/>
      <c r="L18" s="164"/>
      <c r="M18" s="164"/>
      <c r="N18" s="176"/>
      <c r="O18" s="176"/>
      <c r="P18" s="176"/>
      <c r="Q18" s="176"/>
      <c r="R18" s="164"/>
      <c r="S18" s="164"/>
      <c r="T18" s="164"/>
      <c r="U18" s="164"/>
      <c r="V18" s="164"/>
      <c r="W18" s="164"/>
      <c r="X18" s="164"/>
      <c r="Y18" s="164"/>
      <c r="Z18" s="165"/>
      <c r="AA18" s="165"/>
      <c r="AB18" s="165"/>
      <c r="AC18" s="165"/>
      <c r="AD18" s="165"/>
      <c r="AE18" s="165"/>
      <c r="AF18" s="165"/>
      <c r="AG18" s="165" t="s">
        <v>159</v>
      </c>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row>
    <row r="19" spans="1:60" ht="12.75" customHeight="1" outlineLevel="3">
      <c r="A19" s="174"/>
      <c r="B19" s="175"/>
      <c r="C19" s="243" t="s">
        <v>168</v>
      </c>
      <c r="D19" s="220"/>
      <c r="E19" s="220"/>
      <c r="F19" s="220"/>
      <c r="G19" s="220"/>
      <c r="H19" s="164"/>
      <c r="I19" s="164"/>
      <c r="J19" s="164"/>
      <c r="K19" s="164"/>
      <c r="L19" s="164"/>
      <c r="M19" s="164"/>
      <c r="N19" s="176"/>
      <c r="O19" s="176"/>
      <c r="P19" s="176"/>
      <c r="Q19" s="176"/>
      <c r="R19" s="164"/>
      <c r="S19" s="164"/>
      <c r="T19" s="164"/>
      <c r="U19" s="164"/>
      <c r="V19" s="164"/>
      <c r="W19" s="164"/>
      <c r="X19" s="164"/>
      <c r="Y19" s="164"/>
      <c r="Z19" s="165"/>
      <c r="AA19" s="165"/>
      <c r="AB19" s="165"/>
      <c r="AC19" s="165"/>
      <c r="AD19" s="165"/>
      <c r="AE19" s="165"/>
      <c r="AF19" s="165"/>
      <c r="AG19" s="165" t="s">
        <v>159</v>
      </c>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row>
    <row r="20" spans="1:60" ht="12.75" customHeight="1" outlineLevel="1">
      <c r="A20" s="166">
        <v>6</v>
      </c>
      <c r="B20" s="167" t="s">
        <v>170</v>
      </c>
      <c r="C20" s="168" t="s">
        <v>171</v>
      </c>
      <c r="D20" s="169" t="s">
        <v>150</v>
      </c>
      <c r="E20" s="170">
        <v>1</v>
      </c>
      <c r="F20" s="171"/>
      <c r="G20" s="172">
        <f>ROUND(E20*F20,2)</f>
        <v>0</v>
      </c>
      <c r="H20" s="171">
        <v>0</v>
      </c>
      <c r="I20" s="172">
        <f>ROUND(E20*H20,2)</f>
        <v>0</v>
      </c>
      <c r="J20" s="171">
        <v>10000</v>
      </c>
      <c r="K20" s="172">
        <f>ROUND(E20*J20,2)</f>
        <v>10000</v>
      </c>
      <c r="L20" s="172">
        <v>21</v>
      </c>
      <c r="M20" s="172">
        <f>G20*(1+L20/100)</f>
        <v>0</v>
      </c>
      <c r="N20" s="170">
        <v>0</v>
      </c>
      <c r="O20" s="170">
        <f>ROUND(E20*N20,2)</f>
        <v>0</v>
      </c>
      <c r="P20" s="170">
        <v>0</v>
      </c>
      <c r="Q20" s="170">
        <f>ROUND(E20*P20,2)</f>
        <v>0</v>
      </c>
      <c r="R20" s="172"/>
      <c r="S20" s="172" t="s">
        <v>151</v>
      </c>
      <c r="T20" s="173" t="s">
        <v>152</v>
      </c>
      <c r="U20" s="164">
        <v>0</v>
      </c>
      <c r="V20" s="164">
        <f>ROUND(E20*U20,2)</f>
        <v>0</v>
      </c>
      <c r="W20" s="164"/>
      <c r="X20" s="164" t="s">
        <v>153</v>
      </c>
      <c r="Y20" s="164" t="s">
        <v>154</v>
      </c>
      <c r="Z20" s="165"/>
      <c r="AA20" s="165"/>
      <c r="AB20" s="165"/>
      <c r="AC20" s="165"/>
      <c r="AD20" s="165"/>
      <c r="AE20" s="165"/>
      <c r="AF20" s="165"/>
      <c r="AG20" s="165" t="s">
        <v>155</v>
      </c>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row>
    <row r="21" spans="1:60" ht="12.75" customHeight="1" outlineLevel="2">
      <c r="A21" s="174"/>
      <c r="B21" s="175"/>
      <c r="C21" s="242" t="s">
        <v>172</v>
      </c>
      <c r="D21" s="200"/>
      <c r="E21" s="200"/>
      <c r="F21" s="200"/>
      <c r="G21" s="200"/>
      <c r="H21" s="164"/>
      <c r="I21" s="164"/>
      <c r="J21" s="164"/>
      <c r="K21" s="164"/>
      <c r="L21" s="164"/>
      <c r="M21" s="164"/>
      <c r="N21" s="176"/>
      <c r="O21" s="176"/>
      <c r="P21" s="176"/>
      <c r="Q21" s="176"/>
      <c r="R21" s="164"/>
      <c r="S21" s="164"/>
      <c r="T21" s="164"/>
      <c r="U21" s="164"/>
      <c r="V21" s="164"/>
      <c r="W21" s="164"/>
      <c r="X21" s="164"/>
      <c r="Y21" s="164"/>
      <c r="Z21" s="165"/>
      <c r="AA21" s="165"/>
      <c r="AB21" s="165"/>
      <c r="AC21" s="165"/>
      <c r="AD21" s="165"/>
      <c r="AE21" s="165"/>
      <c r="AF21" s="165"/>
      <c r="AG21" s="165" t="s">
        <v>159</v>
      </c>
      <c r="AH21" s="165"/>
      <c r="AI21" s="165"/>
      <c r="AJ21" s="165"/>
      <c r="AK21" s="165"/>
      <c r="AL21" s="165"/>
      <c r="AM21" s="165"/>
      <c r="AN21" s="165"/>
      <c r="AO21" s="165"/>
      <c r="AP21" s="165"/>
      <c r="AQ21" s="165"/>
      <c r="AR21" s="165"/>
      <c r="AS21" s="165"/>
      <c r="AT21" s="165"/>
      <c r="AU21" s="165"/>
      <c r="AV21" s="165"/>
      <c r="AW21" s="165"/>
      <c r="AX21" s="165"/>
      <c r="AY21" s="165"/>
      <c r="AZ21" s="165"/>
      <c r="BA21" s="177" t="str">
        <f>C21</f>
        <v>Náklady na vyhotovení dokumentace skutečného provedení stavby a její předání objednateli v požadované formě a požadovaném počtu.</v>
      </c>
      <c r="BB21" s="165"/>
      <c r="BC21" s="165"/>
      <c r="BD21" s="165"/>
      <c r="BE21" s="165"/>
      <c r="BF21" s="165"/>
      <c r="BG21" s="165"/>
      <c r="BH21" s="165"/>
    </row>
    <row r="22" spans="1:60" ht="12.75" customHeight="1" outlineLevel="1">
      <c r="A22" s="166">
        <v>7</v>
      </c>
      <c r="B22" s="167" t="s">
        <v>173</v>
      </c>
      <c r="C22" s="168" t="s">
        <v>174</v>
      </c>
      <c r="D22" s="169" t="s">
        <v>150</v>
      </c>
      <c r="E22" s="170">
        <v>1</v>
      </c>
      <c r="F22" s="171"/>
      <c r="G22" s="172">
        <f>ROUND(E22*F22,2)</f>
        <v>0</v>
      </c>
      <c r="H22" s="171">
        <v>0</v>
      </c>
      <c r="I22" s="172">
        <f>ROUND(E22*H22,2)</f>
        <v>0</v>
      </c>
      <c r="J22" s="171">
        <v>10000</v>
      </c>
      <c r="K22" s="172">
        <f>ROUND(E22*J22,2)</f>
        <v>10000</v>
      </c>
      <c r="L22" s="172">
        <v>21</v>
      </c>
      <c r="M22" s="172">
        <f>G22*(1+L22/100)</f>
        <v>0</v>
      </c>
      <c r="N22" s="170">
        <v>0</v>
      </c>
      <c r="O22" s="170">
        <f>ROUND(E22*N22,2)</f>
        <v>0</v>
      </c>
      <c r="P22" s="170">
        <v>0</v>
      </c>
      <c r="Q22" s="170">
        <f>ROUND(E22*P22,2)</f>
        <v>0</v>
      </c>
      <c r="R22" s="172"/>
      <c r="S22" s="172" t="s">
        <v>151</v>
      </c>
      <c r="T22" s="173" t="s">
        <v>152</v>
      </c>
      <c r="U22" s="164">
        <v>0</v>
      </c>
      <c r="V22" s="164">
        <f>ROUND(E22*U22,2)</f>
        <v>0</v>
      </c>
      <c r="W22" s="164"/>
      <c r="X22" s="164" t="s">
        <v>153</v>
      </c>
      <c r="Y22" s="164" t="s">
        <v>154</v>
      </c>
      <c r="Z22" s="165"/>
      <c r="AA22" s="165"/>
      <c r="AB22" s="165"/>
      <c r="AC22" s="165"/>
      <c r="AD22" s="165"/>
      <c r="AE22" s="165"/>
      <c r="AF22" s="165"/>
      <c r="AG22" s="165" t="s">
        <v>155</v>
      </c>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row>
    <row r="23" spans="1:60" ht="12.75" customHeight="1" outlineLevel="2">
      <c r="A23" s="174"/>
      <c r="B23" s="175"/>
      <c r="C23" s="242" t="s">
        <v>175</v>
      </c>
      <c r="D23" s="200"/>
      <c r="E23" s="200"/>
      <c r="F23" s="200"/>
      <c r="G23" s="200"/>
      <c r="H23" s="164"/>
      <c r="I23" s="164"/>
      <c r="J23" s="164"/>
      <c r="K23" s="164"/>
      <c r="L23" s="164"/>
      <c r="M23" s="164"/>
      <c r="N23" s="176"/>
      <c r="O23" s="176"/>
      <c r="P23" s="176"/>
      <c r="Q23" s="176"/>
      <c r="R23" s="164"/>
      <c r="S23" s="164"/>
      <c r="T23" s="164"/>
      <c r="U23" s="164"/>
      <c r="V23" s="164"/>
      <c r="W23" s="164"/>
      <c r="X23" s="164"/>
      <c r="Y23" s="164"/>
      <c r="Z23" s="165"/>
      <c r="AA23" s="165"/>
      <c r="AB23" s="165"/>
      <c r="AC23" s="165"/>
      <c r="AD23" s="165"/>
      <c r="AE23" s="165"/>
      <c r="AF23" s="165"/>
      <c r="AG23" s="165" t="s">
        <v>159</v>
      </c>
      <c r="AH23" s="165"/>
      <c r="AI23" s="165"/>
      <c r="AJ23" s="165"/>
      <c r="AK23" s="165"/>
      <c r="AL23" s="165"/>
      <c r="AM23" s="165"/>
      <c r="AN23" s="165"/>
      <c r="AO23" s="165"/>
      <c r="AP23" s="165"/>
      <c r="AQ23" s="165"/>
      <c r="AR23" s="165"/>
      <c r="AS23" s="165"/>
      <c r="AT23" s="165"/>
      <c r="AU23" s="165"/>
      <c r="AV23" s="165"/>
      <c r="AW23" s="165"/>
      <c r="AX23" s="165"/>
      <c r="AY23" s="165"/>
      <c r="AZ23" s="165"/>
      <c r="BA23" s="177" t="str">
        <f>C23</f>
        <v>Náklady na provedení skutečného zaměření stavby v rozsahu nezbytném pro zápis změny do katastru nemovitostí.</v>
      </c>
      <c r="BB23" s="165"/>
      <c r="BC23" s="165"/>
      <c r="BD23" s="165"/>
      <c r="BE23" s="165"/>
      <c r="BF23" s="165"/>
      <c r="BG23" s="165"/>
      <c r="BH23" s="165"/>
    </row>
    <row r="24" spans="1:60" ht="12.75" customHeight="1" outlineLevel="1">
      <c r="A24" s="156">
        <v>8</v>
      </c>
      <c r="B24" s="157" t="s">
        <v>176</v>
      </c>
      <c r="C24" s="158" t="s">
        <v>177</v>
      </c>
      <c r="D24" s="159" t="s">
        <v>150</v>
      </c>
      <c r="E24" s="160">
        <v>1</v>
      </c>
      <c r="F24" s="161"/>
      <c r="G24" s="162">
        <f aca="true" t="shared" si="7" ref="G24:G26">ROUND(E24*F24,2)</f>
        <v>0</v>
      </c>
      <c r="H24" s="161">
        <v>0</v>
      </c>
      <c r="I24" s="162">
        <f aca="true" t="shared" si="8" ref="I24:I26">ROUND(E24*H24,2)</f>
        <v>0</v>
      </c>
      <c r="J24" s="161">
        <v>10000</v>
      </c>
      <c r="K24" s="162">
        <f aca="true" t="shared" si="9" ref="K24:K26">ROUND(E24*J24,2)</f>
        <v>10000</v>
      </c>
      <c r="L24" s="162">
        <v>21</v>
      </c>
      <c r="M24" s="162">
        <f aca="true" t="shared" si="10" ref="M24:M26">G24*(1+L24/100)</f>
        <v>0</v>
      </c>
      <c r="N24" s="160">
        <v>0</v>
      </c>
      <c r="O24" s="160">
        <f aca="true" t="shared" si="11" ref="O24:O26">ROUND(E24*N24,2)</f>
        <v>0</v>
      </c>
      <c r="P24" s="160">
        <v>0</v>
      </c>
      <c r="Q24" s="160">
        <f aca="true" t="shared" si="12" ref="Q24:Q26">ROUND(E24*P24,2)</f>
        <v>0</v>
      </c>
      <c r="R24" s="162"/>
      <c r="S24" s="162" t="s">
        <v>178</v>
      </c>
      <c r="T24" s="163" t="s">
        <v>152</v>
      </c>
      <c r="U24" s="164">
        <v>0</v>
      </c>
      <c r="V24" s="164">
        <f aca="true" t="shared" si="13" ref="V24:V26">ROUND(E24*U24,2)</f>
        <v>0</v>
      </c>
      <c r="W24" s="164"/>
      <c r="X24" s="164" t="s">
        <v>153</v>
      </c>
      <c r="Y24" s="164" t="s">
        <v>154</v>
      </c>
      <c r="Z24" s="165"/>
      <c r="AA24" s="165"/>
      <c r="AB24" s="165"/>
      <c r="AC24" s="165"/>
      <c r="AD24" s="165"/>
      <c r="AE24" s="165"/>
      <c r="AF24" s="165"/>
      <c r="AG24" s="165" t="s">
        <v>155</v>
      </c>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row>
    <row r="25" spans="1:60" ht="12.75" customHeight="1" outlineLevel="1">
      <c r="A25" s="156">
        <v>9</v>
      </c>
      <c r="B25" s="157" t="s">
        <v>90</v>
      </c>
      <c r="C25" s="158" t="s">
        <v>179</v>
      </c>
      <c r="D25" s="159" t="s">
        <v>150</v>
      </c>
      <c r="E25" s="160">
        <v>1</v>
      </c>
      <c r="F25" s="161"/>
      <c r="G25" s="162">
        <f t="shared" si="7"/>
        <v>0</v>
      </c>
      <c r="H25" s="161">
        <v>0</v>
      </c>
      <c r="I25" s="162">
        <f t="shared" si="8"/>
        <v>0</v>
      </c>
      <c r="J25" s="161">
        <v>5000</v>
      </c>
      <c r="K25" s="162">
        <f t="shared" si="9"/>
        <v>5000</v>
      </c>
      <c r="L25" s="162">
        <v>21</v>
      </c>
      <c r="M25" s="162">
        <f t="shared" si="10"/>
        <v>0</v>
      </c>
      <c r="N25" s="160">
        <v>0</v>
      </c>
      <c r="O25" s="160">
        <f t="shared" si="11"/>
        <v>0</v>
      </c>
      <c r="P25" s="160">
        <v>0</v>
      </c>
      <c r="Q25" s="160">
        <f t="shared" si="12"/>
        <v>0</v>
      </c>
      <c r="R25" s="162"/>
      <c r="S25" s="162" t="s">
        <v>178</v>
      </c>
      <c r="T25" s="163" t="s">
        <v>152</v>
      </c>
      <c r="U25" s="164">
        <v>0</v>
      </c>
      <c r="V25" s="164">
        <f t="shared" si="13"/>
        <v>0</v>
      </c>
      <c r="W25" s="164"/>
      <c r="X25" s="164" t="s">
        <v>153</v>
      </c>
      <c r="Y25" s="164" t="s">
        <v>154</v>
      </c>
      <c r="Z25" s="165"/>
      <c r="AA25" s="165"/>
      <c r="AB25" s="165"/>
      <c r="AC25" s="165"/>
      <c r="AD25" s="165"/>
      <c r="AE25" s="165"/>
      <c r="AF25" s="165"/>
      <c r="AG25" s="165" t="s">
        <v>155</v>
      </c>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row>
    <row r="26" spans="1:60" ht="12.75" customHeight="1" outlineLevel="1">
      <c r="A26" s="166">
        <v>10</v>
      </c>
      <c r="B26" s="167" t="s">
        <v>180</v>
      </c>
      <c r="C26" s="168" t="s">
        <v>181</v>
      </c>
      <c r="D26" s="169" t="s">
        <v>150</v>
      </c>
      <c r="E26" s="170">
        <v>1</v>
      </c>
      <c r="F26" s="171"/>
      <c r="G26" s="172">
        <f t="shared" si="7"/>
        <v>0</v>
      </c>
      <c r="H26" s="171">
        <v>0</v>
      </c>
      <c r="I26" s="172">
        <f t="shared" si="8"/>
        <v>0</v>
      </c>
      <c r="J26" s="171">
        <v>5000</v>
      </c>
      <c r="K26" s="172">
        <f t="shared" si="9"/>
        <v>5000</v>
      </c>
      <c r="L26" s="172">
        <v>21</v>
      </c>
      <c r="M26" s="172">
        <f t="shared" si="10"/>
        <v>0</v>
      </c>
      <c r="N26" s="170">
        <v>0</v>
      </c>
      <c r="O26" s="170">
        <f t="shared" si="11"/>
        <v>0</v>
      </c>
      <c r="P26" s="170">
        <v>0</v>
      </c>
      <c r="Q26" s="170">
        <f t="shared" si="12"/>
        <v>0</v>
      </c>
      <c r="R26" s="172"/>
      <c r="S26" s="172" t="s">
        <v>178</v>
      </c>
      <c r="T26" s="173" t="s">
        <v>152</v>
      </c>
      <c r="U26" s="164">
        <v>0</v>
      </c>
      <c r="V26" s="164">
        <f t="shared" si="13"/>
        <v>0</v>
      </c>
      <c r="W26" s="164"/>
      <c r="X26" s="164" t="s">
        <v>153</v>
      </c>
      <c r="Y26" s="164" t="s">
        <v>154</v>
      </c>
      <c r="Z26" s="165"/>
      <c r="AA26" s="165"/>
      <c r="AB26" s="165"/>
      <c r="AC26" s="165"/>
      <c r="AD26" s="165"/>
      <c r="AE26" s="165"/>
      <c r="AF26" s="165"/>
      <c r="AG26" s="165" t="s">
        <v>155</v>
      </c>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row>
    <row r="27" spans="1:33" ht="12.75" customHeight="1">
      <c r="A27" s="131"/>
      <c r="B27" s="134"/>
      <c r="C27" s="178"/>
      <c r="D27" s="136"/>
      <c r="E27" s="131"/>
      <c r="F27" s="131"/>
      <c r="G27" s="131"/>
      <c r="H27" s="131"/>
      <c r="I27" s="131"/>
      <c r="J27" s="131"/>
      <c r="K27" s="131"/>
      <c r="L27" s="131"/>
      <c r="M27" s="131"/>
      <c r="N27" s="131"/>
      <c r="O27" s="131"/>
      <c r="P27" s="131"/>
      <c r="Q27" s="131"/>
      <c r="R27" s="131"/>
      <c r="S27" s="131"/>
      <c r="T27" s="131"/>
      <c r="U27" s="131"/>
      <c r="V27" s="131"/>
      <c r="W27" s="131"/>
      <c r="X27" s="131"/>
      <c r="Y27" s="131"/>
      <c r="AE27" s="111">
        <v>15</v>
      </c>
      <c r="AF27" s="111">
        <v>21</v>
      </c>
      <c r="AG27" s="111" t="s">
        <v>132</v>
      </c>
    </row>
    <row r="28" spans="1:33" ht="12.75" customHeight="1">
      <c r="A28" s="179"/>
      <c r="B28" s="180" t="s">
        <v>21</v>
      </c>
      <c r="C28" s="181"/>
      <c r="D28" s="182"/>
      <c r="E28" s="183"/>
      <c r="F28" s="183"/>
      <c r="G28" s="184">
        <f>G8</f>
        <v>0</v>
      </c>
      <c r="H28" s="131"/>
      <c r="I28" s="131"/>
      <c r="J28" s="131"/>
      <c r="K28" s="131"/>
      <c r="L28" s="131"/>
      <c r="M28" s="131"/>
      <c r="N28" s="131"/>
      <c r="O28" s="131"/>
      <c r="P28" s="131"/>
      <c r="Q28" s="131"/>
      <c r="R28" s="131"/>
      <c r="S28" s="131"/>
      <c r="T28" s="131"/>
      <c r="U28" s="131"/>
      <c r="V28" s="131"/>
      <c r="W28" s="131"/>
      <c r="X28" s="131"/>
      <c r="Y28" s="131"/>
      <c r="AE28" s="111">
        <f>SUMIF(L7:L26,AE27,G7:G26)</f>
        <v>0</v>
      </c>
      <c r="AF28" s="111">
        <f>SUMIF(L7:L26,AF27,G7:G26)</f>
        <v>0</v>
      </c>
      <c r="AG28" s="111" t="s">
        <v>182</v>
      </c>
    </row>
    <row r="29" spans="2:33" ht="12.75" customHeight="1">
      <c r="B29" s="138"/>
      <c r="C29" s="185"/>
      <c r="D29" s="86"/>
      <c r="AG29" s="111" t="s">
        <v>183</v>
      </c>
    </row>
    <row r="30" spans="2:4" ht="12.75" customHeight="1">
      <c r="B30" s="138"/>
      <c r="C30" s="138"/>
      <c r="D30" s="86"/>
    </row>
    <row r="31" spans="2:4" ht="12.75" customHeight="1">
      <c r="B31" s="138"/>
      <c r="C31" s="138"/>
      <c r="D31" s="86"/>
    </row>
    <row r="32" spans="2:4" ht="12.75" customHeight="1">
      <c r="B32" s="138"/>
      <c r="C32" s="138"/>
      <c r="D32" s="86"/>
    </row>
    <row r="33" spans="2:4" ht="12.75" customHeight="1">
      <c r="B33" s="138"/>
      <c r="C33" s="138"/>
      <c r="D33" s="86"/>
    </row>
    <row r="34" spans="2:4" ht="12.75" customHeight="1">
      <c r="B34" s="138"/>
      <c r="C34" s="138"/>
      <c r="D34" s="86"/>
    </row>
    <row r="35" spans="2:4" ht="12.75" customHeight="1">
      <c r="B35" s="138"/>
      <c r="C35" s="138"/>
      <c r="D35" s="86"/>
    </row>
    <row r="36" spans="2:4" ht="12.75" customHeight="1">
      <c r="B36" s="138"/>
      <c r="C36" s="138"/>
      <c r="D36" s="86"/>
    </row>
    <row r="37" spans="2:4" ht="12.75" customHeight="1">
      <c r="B37" s="138"/>
      <c r="C37" s="138"/>
      <c r="D37" s="86"/>
    </row>
    <row r="38" spans="2:4" ht="12.75" customHeight="1">
      <c r="B38" s="138"/>
      <c r="C38" s="138"/>
      <c r="D38" s="86"/>
    </row>
    <row r="39" spans="2:4" ht="12.75" customHeight="1">
      <c r="B39" s="138"/>
      <c r="C39" s="138"/>
      <c r="D39" s="86"/>
    </row>
    <row r="40" spans="2:4" ht="12.75" customHeight="1">
      <c r="B40" s="138"/>
      <c r="C40" s="138"/>
      <c r="D40" s="86"/>
    </row>
    <row r="41" spans="2:4" ht="12.75" customHeight="1">
      <c r="B41" s="138"/>
      <c r="C41" s="138"/>
      <c r="D41" s="86"/>
    </row>
    <row r="42" spans="2:4" ht="12.75" customHeight="1">
      <c r="B42" s="138"/>
      <c r="C42" s="138"/>
      <c r="D42" s="86"/>
    </row>
    <row r="43" spans="2:4" ht="12.75" customHeight="1">
      <c r="B43" s="138"/>
      <c r="C43" s="138"/>
      <c r="D43" s="86"/>
    </row>
    <row r="44" spans="2:4" ht="12.75" customHeight="1">
      <c r="B44" s="138"/>
      <c r="C44" s="138"/>
      <c r="D44" s="86"/>
    </row>
    <row r="45" spans="2:4" ht="12.75" customHeight="1">
      <c r="B45" s="138"/>
      <c r="C45" s="138"/>
      <c r="D45" s="86"/>
    </row>
    <row r="46" spans="2:4" ht="12.75" customHeight="1">
      <c r="B46" s="138"/>
      <c r="C46" s="138"/>
      <c r="D46" s="86"/>
    </row>
    <row r="47" spans="2:4" ht="12.75" customHeight="1">
      <c r="B47" s="138"/>
      <c r="C47" s="138"/>
      <c r="D47" s="86"/>
    </row>
    <row r="48" spans="2:4" ht="12.75" customHeight="1">
      <c r="B48" s="138"/>
      <c r="C48" s="138"/>
      <c r="D48" s="86"/>
    </row>
    <row r="49" spans="2:4" ht="12.75" customHeight="1">
      <c r="B49" s="138"/>
      <c r="C49" s="138"/>
      <c r="D49" s="86"/>
    </row>
    <row r="50" spans="2:4" ht="12.75" customHeight="1">
      <c r="B50" s="138"/>
      <c r="C50" s="138"/>
      <c r="D50" s="86"/>
    </row>
    <row r="51" spans="2:4" ht="12.75" customHeight="1">
      <c r="B51" s="138"/>
      <c r="C51" s="138"/>
      <c r="D51" s="86"/>
    </row>
    <row r="52" spans="2:4" ht="12.75" customHeight="1">
      <c r="B52" s="138"/>
      <c r="C52" s="138"/>
      <c r="D52" s="86"/>
    </row>
    <row r="53" spans="2:4" ht="12.75" customHeight="1">
      <c r="B53" s="138"/>
      <c r="C53" s="138"/>
      <c r="D53" s="86"/>
    </row>
    <row r="54" spans="2:4" ht="12.75" customHeight="1">
      <c r="B54" s="138"/>
      <c r="C54" s="138"/>
      <c r="D54" s="86"/>
    </row>
    <row r="55" spans="2:4" ht="12.75" customHeight="1">
      <c r="B55" s="138"/>
      <c r="C55" s="138"/>
      <c r="D55" s="86"/>
    </row>
    <row r="56" spans="2:4" ht="12.75" customHeight="1">
      <c r="B56" s="138"/>
      <c r="C56" s="138"/>
      <c r="D56" s="86"/>
    </row>
    <row r="57" spans="2:4" ht="12.75" customHeight="1">
      <c r="B57" s="138"/>
      <c r="C57" s="138"/>
      <c r="D57" s="86"/>
    </row>
    <row r="58" spans="2:4" ht="12.75" customHeight="1">
      <c r="B58" s="138"/>
      <c r="C58" s="138"/>
      <c r="D58" s="86"/>
    </row>
    <row r="59" spans="2:4" ht="12.75" customHeight="1">
      <c r="B59" s="138"/>
      <c r="C59" s="138"/>
      <c r="D59" s="86"/>
    </row>
    <row r="60" spans="2:4" ht="12.75" customHeight="1">
      <c r="B60" s="138"/>
      <c r="C60" s="138"/>
      <c r="D60" s="86"/>
    </row>
    <row r="61" spans="2:4" ht="12.75" customHeight="1">
      <c r="B61" s="138"/>
      <c r="C61" s="138"/>
      <c r="D61" s="86"/>
    </row>
    <row r="62" spans="2:4" ht="12.75" customHeight="1">
      <c r="B62" s="138"/>
      <c r="C62" s="138"/>
      <c r="D62" s="86"/>
    </row>
    <row r="63" spans="2:4" ht="12.75" customHeight="1">
      <c r="B63" s="138"/>
      <c r="C63" s="138"/>
      <c r="D63" s="86"/>
    </row>
    <row r="64" spans="2:4" ht="12.75" customHeight="1">
      <c r="B64" s="138"/>
      <c r="C64" s="138"/>
      <c r="D64" s="86"/>
    </row>
    <row r="65" spans="2:4" ht="12.75" customHeight="1">
      <c r="B65" s="138"/>
      <c r="C65" s="138"/>
      <c r="D65" s="86"/>
    </row>
    <row r="66" spans="2:4" ht="12.75" customHeight="1">
      <c r="B66" s="138"/>
      <c r="C66" s="138"/>
      <c r="D66" s="86"/>
    </row>
    <row r="67" spans="2:4" ht="12.75" customHeight="1">
      <c r="B67" s="138"/>
      <c r="C67" s="138"/>
      <c r="D67" s="86"/>
    </row>
    <row r="68" spans="2:4" ht="12.75" customHeight="1">
      <c r="B68" s="138"/>
      <c r="C68" s="138"/>
      <c r="D68" s="86"/>
    </row>
    <row r="69" spans="2:4" ht="12.75" customHeight="1">
      <c r="B69" s="138"/>
      <c r="C69" s="138"/>
      <c r="D69" s="86"/>
    </row>
    <row r="70" spans="2:4" ht="12.75" customHeight="1">
      <c r="B70" s="138"/>
      <c r="C70" s="138"/>
      <c r="D70" s="86"/>
    </row>
    <row r="71" spans="2:4" ht="12.75" customHeight="1">
      <c r="B71" s="138"/>
      <c r="C71" s="138"/>
      <c r="D71" s="86"/>
    </row>
    <row r="72" spans="2:4" ht="12.75" customHeight="1">
      <c r="B72" s="138"/>
      <c r="C72" s="138"/>
      <c r="D72" s="86"/>
    </row>
    <row r="73" spans="2:4" ht="12.75" customHeight="1">
      <c r="B73" s="138"/>
      <c r="C73" s="138"/>
      <c r="D73" s="86"/>
    </row>
    <row r="74" spans="2:4" ht="12.75" customHeight="1">
      <c r="B74" s="138"/>
      <c r="C74" s="138"/>
      <c r="D74" s="86"/>
    </row>
    <row r="75" spans="2:4" ht="12.75" customHeight="1">
      <c r="B75" s="138"/>
      <c r="C75" s="138"/>
      <c r="D75" s="86"/>
    </row>
    <row r="76" spans="2:4" ht="12.75" customHeight="1">
      <c r="B76" s="138"/>
      <c r="C76" s="138"/>
      <c r="D76" s="86"/>
    </row>
    <row r="77" spans="2:4" ht="12.75" customHeight="1">
      <c r="B77" s="138"/>
      <c r="C77" s="138"/>
      <c r="D77" s="86"/>
    </row>
    <row r="78" spans="2:4" ht="12.75" customHeight="1">
      <c r="B78" s="138"/>
      <c r="C78" s="138"/>
      <c r="D78" s="86"/>
    </row>
    <row r="79" spans="2:4" ht="12.75" customHeight="1">
      <c r="B79" s="138"/>
      <c r="C79" s="138"/>
      <c r="D79" s="86"/>
    </row>
    <row r="80" spans="2:4" ht="12.75" customHeight="1">
      <c r="B80" s="138"/>
      <c r="C80" s="138"/>
      <c r="D80" s="86"/>
    </row>
    <row r="81" spans="2:4" ht="12.75" customHeight="1">
      <c r="B81" s="138"/>
      <c r="C81" s="138"/>
      <c r="D81" s="86"/>
    </row>
    <row r="82" spans="2:4" ht="12.75" customHeight="1">
      <c r="B82" s="138"/>
      <c r="C82" s="138"/>
      <c r="D82" s="86"/>
    </row>
    <row r="83" spans="2:4" ht="12.75" customHeight="1">
      <c r="B83" s="138"/>
      <c r="C83" s="138"/>
      <c r="D83" s="86"/>
    </row>
    <row r="84" spans="2:4" ht="12.75" customHeight="1">
      <c r="B84" s="138"/>
      <c r="C84" s="138"/>
      <c r="D84" s="86"/>
    </row>
    <row r="85" spans="2:4" ht="12.75" customHeight="1">
      <c r="B85" s="138"/>
      <c r="C85" s="138"/>
      <c r="D85" s="86"/>
    </row>
    <row r="86" spans="2:4" ht="12.75" customHeight="1">
      <c r="B86" s="138"/>
      <c r="C86" s="138"/>
      <c r="D86" s="86"/>
    </row>
    <row r="87" spans="2:4" ht="12.75" customHeight="1">
      <c r="B87" s="138"/>
      <c r="C87" s="138"/>
      <c r="D87" s="86"/>
    </row>
    <row r="88" spans="2:4" ht="12.75" customHeight="1">
      <c r="B88" s="138"/>
      <c r="C88" s="138"/>
      <c r="D88" s="86"/>
    </row>
    <row r="89" spans="2:4" ht="12.75" customHeight="1">
      <c r="B89" s="138"/>
      <c r="C89" s="138"/>
      <c r="D89" s="86"/>
    </row>
    <row r="90" spans="2:4" ht="12.75" customHeight="1">
      <c r="B90" s="138"/>
      <c r="C90" s="138"/>
      <c r="D90" s="86"/>
    </row>
    <row r="91" spans="2:4" ht="12.75" customHeight="1">
      <c r="B91" s="138"/>
      <c r="C91" s="138"/>
      <c r="D91" s="86"/>
    </row>
    <row r="92" spans="2:4" ht="12.75" customHeight="1">
      <c r="B92" s="138"/>
      <c r="C92" s="138"/>
      <c r="D92" s="86"/>
    </row>
    <row r="93" spans="2:4" ht="12.75" customHeight="1">
      <c r="B93" s="138"/>
      <c r="C93" s="138"/>
      <c r="D93" s="86"/>
    </row>
    <row r="94" spans="2:4" ht="12.75" customHeight="1">
      <c r="B94" s="138"/>
      <c r="C94" s="138"/>
      <c r="D94" s="86"/>
    </row>
    <row r="95" spans="2:4" ht="12.75" customHeight="1">
      <c r="B95" s="138"/>
      <c r="C95" s="138"/>
      <c r="D95" s="86"/>
    </row>
    <row r="96" spans="2:4" ht="12.75" customHeight="1">
      <c r="B96" s="138"/>
      <c r="C96" s="138"/>
      <c r="D96" s="86"/>
    </row>
    <row r="97" spans="2:4" ht="12.75" customHeight="1">
      <c r="B97" s="138"/>
      <c r="C97" s="138"/>
      <c r="D97" s="86"/>
    </row>
    <row r="98" spans="2:4" ht="12.75" customHeight="1">
      <c r="B98" s="138"/>
      <c r="C98" s="138"/>
      <c r="D98" s="86"/>
    </row>
    <row r="99" spans="2:4" ht="12.75" customHeight="1">
      <c r="B99" s="138"/>
      <c r="C99" s="138"/>
      <c r="D99" s="86"/>
    </row>
    <row r="100" spans="2:4" ht="12.75" customHeight="1">
      <c r="B100" s="138"/>
      <c r="C100" s="138"/>
      <c r="D100" s="86"/>
    </row>
    <row r="101" spans="2:4" ht="12.75" customHeight="1">
      <c r="B101" s="138"/>
      <c r="C101" s="138"/>
      <c r="D101" s="86"/>
    </row>
    <row r="102" spans="2:4" ht="12.75" customHeight="1">
      <c r="B102" s="138"/>
      <c r="C102" s="138"/>
      <c r="D102" s="86"/>
    </row>
    <row r="103" spans="2:4" ht="12.75" customHeight="1">
      <c r="B103" s="138"/>
      <c r="C103" s="138"/>
      <c r="D103" s="86"/>
    </row>
    <row r="104" spans="2:4" ht="12.75" customHeight="1">
      <c r="B104" s="138"/>
      <c r="C104" s="138"/>
      <c r="D104" s="86"/>
    </row>
    <row r="105" spans="2:4" ht="12.75" customHeight="1">
      <c r="B105" s="138"/>
      <c r="C105" s="138"/>
      <c r="D105" s="86"/>
    </row>
    <row r="106" spans="2:4" ht="12.75" customHeight="1">
      <c r="B106" s="138"/>
      <c r="C106" s="138"/>
      <c r="D106" s="86"/>
    </row>
    <row r="107" spans="2:4" ht="12.75" customHeight="1">
      <c r="B107" s="138"/>
      <c r="C107" s="138"/>
      <c r="D107" s="86"/>
    </row>
    <row r="108" spans="2:4" ht="12.75" customHeight="1">
      <c r="B108" s="138"/>
      <c r="C108" s="138"/>
      <c r="D108" s="86"/>
    </row>
    <row r="109" spans="2:4" ht="12.75" customHeight="1">
      <c r="B109" s="138"/>
      <c r="C109" s="138"/>
      <c r="D109" s="86"/>
    </row>
    <row r="110" spans="2:4" ht="12.75" customHeight="1">
      <c r="B110" s="138"/>
      <c r="C110" s="138"/>
      <c r="D110" s="86"/>
    </row>
    <row r="111" spans="2:4" ht="12.75" customHeight="1">
      <c r="B111" s="138"/>
      <c r="C111" s="138"/>
      <c r="D111" s="86"/>
    </row>
    <row r="112" spans="2:4" ht="12.75" customHeight="1">
      <c r="B112" s="138"/>
      <c r="C112" s="138"/>
      <c r="D112" s="86"/>
    </row>
    <row r="113" spans="2:4" ht="12.75" customHeight="1">
      <c r="B113" s="138"/>
      <c r="C113" s="138"/>
      <c r="D113" s="86"/>
    </row>
    <row r="114" spans="2:4" ht="12.75" customHeight="1">
      <c r="B114" s="138"/>
      <c r="C114" s="138"/>
      <c r="D114" s="86"/>
    </row>
    <row r="115" spans="2:4" ht="12.75" customHeight="1">
      <c r="B115" s="138"/>
      <c r="C115" s="138"/>
      <c r="D115" s="86"/>
    </row>
    <row r="116" spans="2:4" ht="12.75" customHeight="1">
      <c r="B116" s="138"/>
      <c r="C116" s="138"/>
      <c r="D116" s="86"/>
    </row>
    <row r="117" spans="2:4" ht="12.75" customHeight="1">
      <c r="B117" s="138"/>
      <c r="C117" s="138"/>
      <c r="D117" s="86"/>
    </row>
    <row r="118" spans="2:4" ht="12.75" customHeight="1">
      <c r="B118" s="138"/>
      <c r="C118" s="138"/>
      <c r="D118" s="86"/>
    </row>
    <row r="119" spans="2:4" ht="12.75" customHeight="1">
      <c r="B119" s="138"/>
      <c r="C119" s="138"/>
      <c r="D119" s="86"/>
    </row>
    <row r="120" spans="2:4" ht="12.75" customHeight="1">
      <c r="B120" s="138"/>
      <c r="C120" s="138"/>
      <c r="D120" s="86"/>
    </row>
    <row r="121" spans="2:4" ht="12.75" customHeight="1">
      <c r="B121" s="138"/>
      <c r="C121" s="138"/>
      <c r="D121" s="86"/>
    </row>
    <row r="122" spans="2:4" ht="12.75" customHeight="1">
      <c r="B122" s="138"/>
      <c r="C122" s="138"/>
      <c r="D122" s="86"/>
    </row>
    <row r="123" spans="2:4" ht="12.75" customHeight="1">
      <c r="B123" s="138"/>
      <c r="C123" s="138"/>
      <c r="D123" s="86"/>
    </row>
    <row r="124" spans="2:4" ht="12.75" customHeight="1">
      <c r="B124" s="138"/>
      <c r="C124" s="138"/>
      <c r="D124" s="86"/>
    </row>
    <row r="125" spans="2:4" ht="12.75" customHeight="1">
      <c r="B125" s="138"/>
      <c r="C125" s="138"/>
      <c r="D125" s="86"/>
    </row>
    <row r="126" spans="2:4" ht="12.75" customHeight="1">
      <c r="B126" s="138"/>
      <c r="C126" s="138"/>
      <c r="D126" s="86"/>
    </row>
    <row r="127" spans="2:4" ht="12.75" customHeight="1">
      <c r="B127" s="138"/>
      <c r="C127" s="138"/>
      <c r="D127" s="86"/>
    </row>
    <row r="128" spans="2:4" ht="12.75" customHeight="1">
      <c r="B128" s="138"/>
      <c r="C128" s="138"/>
      <c r="D128" s="86"/>
    </row>
    <row r="129" spans="2:4" ht="12.75" customHeight="1">
      <c r="B129" s="138"/>
      <c r="C129" s="138"/>
      <c r="D129" s="86"/>
    </row>
    <row r="130" spans="2:4" ht="12.75" customHeight="1">
      <c r="B130" s="138"/>
      <c r="C130" s="138"/>
      <c r="D130" s="86"/>
    </row>
    <row r="131" spans="2:4" ht="12.75" customHeight="1">
      <c r="B131" s="138"/>
      <c r="C131" s="138"/>
      <c r="D131" s="86"/>
    </row>
    <row r="132" spans="2:4" ht="12.75" customHeight="1">
      <c r="B132" s="138"/>
      <c r="C132" s="138"/>
      <c r="D132" s="86"/>
    </row>
    <row r="133" spans="2:4" ht="12.75" customHeight="1">
      <c r="B133" s="138"/>
      <c r="C133" s="138"/>
      <c r="D133" s="86"/>
    </row>
    <row r="134" spans="2:4" ht="12.75" customHeight="1">
      <c r="B134" s="138"/>
      <c r="C134" s="138"/>
      <c r="D134" s="86"/>
    </row>
    <row r="135" spans="2:4" ht="12.75" customHeight="1">
      <c r="B135" s="138"/>
      <c r="C135" s="138"/>
      <c r="D135" s="86"/>
    </row>
    <row r="136" spans="2:4" ht="12.75" customHeight="1">
      <c r="B136" s="138"/>
      <c r="C136" s="138"/>
      <c r="D136" s="86"/>
    </row>
    <row r="137" spans="2:4" ht="12.75" customHeight="1">
      <c r="B137" s="138"/>
      <c r="C137" s="138"/>
      <c r="D137" s="86"/>
    </row>
    <row r="138" spans="2:4" ht="12.75" customHeight="1">
      <c r="B138" s="138"/>
      <c r="C138" s="138"/>
      <c r="D138" s="86"/>
    </row>
    <row r="139" spans="2:4" ht="12.75" customHeight="1">
      <c r="B139" s="138"/>
      <c r="C139" s="138"/>
      <c r="D139" s="86"/>
    </row>
    <row r="140" spans="2:4" ht="12.75" customHeight="1">
      <c r="B140" s="138"/>
      <c r="C140" s="138"/>
      <c r="D140" s="86"/>
    </row>
    <row r="141" spans="2:4" ht="12.75" customHeight="1">
      <c r="B141" s="138"/>
      <c r="C141" s="138"/>
      <c r="D141" s="86"/>
    </row>
    <row r="142" spans="2:4" ht="12.75" customHeight="1">
      <c r="B142" s="138"/>
      <c r="C142" s="138"/>
      <c r="D142" s="86"/>
    </row>
    <row r="143" spans="2:4" ht="12.75" customHeight="1">
      <c r="B143" s="138"/>
      <c r="C143" s="138"/>
      <c r="D143" s="86"/>
    </row>
    <row r="144" spans="2:4" ht="12.75" customHeight="1">
      <c r="B144" s="138"/>
      <c r="C144" s="138"/>
      <c r="D144" s="86"/>
    </row>
    <row r="145" spans="2:4" ht="12.75" customHeight="1">
      <c r="B145" s="138"/>
      <c r="C145" s="138"/>
      <c r="D145" s="86"/>
    </row>
    <row r="146" spans="2:4" ht="12.75" customHeight="1">
      <c r="B146" s="138"/>
      <c r="C146" s="138"/>
      <c r="D146" s="86"/>
    </row>
    <row r="147" spans="2:4" ht="12.75" customHeight="1">
      <c r="B147" s="138"/>
      <c r="C147" s="138"/>
      <c r="D147" s="86"/>
    </row>
    <row r="148" spans="2:4" ht="12.75" customHeight="1">
      <c r="B148" s="138"/>
      <c r="C148" s="138"/>
      <c r="D148" s="86"/>
    </row>
    <row r="149" spans="2:4" ht="12.75" customHeight="1">
      <c r="B149" s="138"/>
      <c r="C149" s="138"/>
      <c r="D149" s="86"/>
    </row>
    <row r="150" spans="2:4" ht="12.75" customHeight="1">
      <c r="B150" s="138"/>
      <c r="C150" s="138"/>
      <c r="D150" s="86"/>
    </row>
    <row r="151" spans="2:4" ht="12.75" customHeight="1">
      <c r="B151" s="138"/>
      <c r="C151" s="138"/>
      <c r="D151" s="86"/>
    </row>
    <row r="152" spans="2:4" ht="12.75" customHeight="1">
      <c r="B152" s="138"/>
      <c r="C152" s="138"/>
      <c r="D152" s="86"/>
    </row>
    <row r="153" spans="2:4" ht="12.75" customHeight="1">
      <c r="B153" s="138"/>
      <c r="C153" s="138"/>
      <c r="D153" s="86"/>
    </row>
    <row r="154" spans="2:4" ht="12.75" customHeight="1">
      <c r="B154" s="138"/>
      <c r="C154" s="138"/>
      <c r="D154" s="86"/>
    </row>
    <row r="155" spans="2:4" ht="12.75" customHeight="1">
      <c r="B155" s="138"/>
      <c r="C155" s="138"/>
      <c r="D155" s="86"/>
    </row>
    <row r="156" spans="2:4" ht="12.75" customHeight="1">
      <c r="B156" s="138"/>
      <c r="C156" s="138"/>
      <c r="D156" s="86"/>
    </row>
    <row r="157" spans="2:4" ht="12.75" customHeight="1">
      <c r="B157" s="138"/>
      <c r="C157" s="138"/>
      <c r="D157" s="86"/>
    </row>
    <row r="158" spans="2:4" ht="12.75" customHeight="1">
      <c r="B158" s="138"/>
      <c r="C158" s="138"/>
      <c r="D158" s="86"/>
    </row>
    <row r="159" spans="2:4" ht="12.75" customHeight="1">
      <c r="B159" s="138"/>
      <c r="C159" s="138"/>
      <c r="D159" s="86"/>
    </row>
    <row r="160" spans="2:4" ht="12.75" customHeight="1">
      <c r="B160" s="138"/>
      <c r="C160" s="138"/>
      <c r="D160" s="86"/>
    </row>
    <row r="161" spans="2:4" ht="12.75" customHeight="1">
      <c r="B161" s="138"/>
      <c r="C161" s="138"/>
      <c r="D161" s="86"/>
    </row>
    <row r="162" spans="2:4" ht="12.75" customHeight="1">
      <c r="B162" s="138"/>
      <c r="C162" s="138"/>
      <c r="D162" s="86"/>
    </row>
    <row r="163" spans="2:4" ht="12.75" customHeight="1">
      <c r="B163" s="138"/>
      <c r="C163" s="138"/>
      <c r="D163" s="86"/>
    </row>
    <row r="164" spans="2:4" ht="12.75" customHeight="1">
      <c r="B164" s="138"/>
      <c r="C164" s="138"/>
      <c r="D164" s="86"/>
    </row>
    <row r="165" spans="2:4" ht="12.75" customHeight="1">
      <c r="B165" s="138"/>
      <c r="C165" s="138"/>
      <c r="D165" s="86"/>
    </row>
    <row r="166" spans="2:4" ht="12.75" customHeight="1">
      <c r="B166" s="138"/>
      <c r="C166" s="138"/>
      <c r="D166" s="86"/>
    </row>
    <row r="167" spans="2:4" ht="12.75" customHeight="1">
      <c r="B167" s="138"/>
      <c r="C167" s="138"/>
      <c r="D167" s="86"/>
    </row>
    <row r="168" spans="2:4" ht="12.75" customHeight="1">
      <c r="B168" s="138"/>
      <c r="C168" s="138"/>
      <c r="D168" s="86"/>
    </row>
    <row r="169" spans="2:4" ht="12.75" customHeight="1">
      <c r="B169" s="138"/>
      <c r="C169" s="138"/>
      <c r="D169" s="86"/>
    </row>
    <row r="170" spans="2:4" ht="12.75" customHeight="1">
      <c r="B170" s="138"/>
      <c r="C170" s="138"/>
      <c r="D170" s="86"/>
    </row>
    <row r="171" spans="2:4" ht="12.75" customHeight="1">
      <c r="B171" s="138"/>
      <c r="C171" s="138"/>
      <c r="D171" s="86"/>
    </row>
    <row r="172" spans="2:4" ht="12.75" customHeight="1">
      <c r="B172" s="138"/>
      <c r="C172" s="138"/>
      <c r="D172" s="86"/>
    </row>
    <row r="173" spans="2:4" ht="12.75" customHeight="1">
      <c r="B173" s="138"/>
      <c r="C173" s="138"/>
      <c r="D173" s="86"/>
    </row>
    <row r="174" spans="2:4" ht="12.75" customHeight="1">
      <c r="B174" s="138"/>
      <c r="C174" s="138"/>
      <c r="D174" s="86"/>
    </row>
    <row r="175" spans="2:4" ht="12.75" customHeight="1">
      <c r="B175" s="138"/>
      <c r="C175" s="138"/>
      <c r="D175" s="86"/>
    </row>
    <row r="176" spans="2:4" ht="12.75" customHeight="1">
      <c r="B176" s="138"/>
      <c r="C176" s="138"/>
      <c r="D176" s="86"/>
    </row>
    <row r="177" spans="2:4" ht="12.75" customHeight="1">
      <c r="B177" s="138"/>
      <c r="C177" s="138"/>
      <c r="D177" s="86"/>
    </row>
    <row r="178" spans="2:4" ht="12.75" customHeight="1">
      <c r="B178" s="138"/>
      <c r="C178" s="138"/>
      <c r="D178" s="86"/>
    </row>
    <row r="179" spans="2:4" ht="12.75" customHeight="1">
      <c r="B179" s="138"/>
      <c r="C179" s="138"/>
      <c r="D179" s="86"/>
    </row>
    <row r="180" spans="2:4" ht="12.75" customHeight="1">
      <c r="B180" s="138"/>
      <c r="C180" s="138"/>
      <c r="D180" s="86"/>
    </row>
    <row r="181" spans="2:4" ht="12.75" customHeight="1">
      <c r="B181" s="138"/>
      <c r="C181" s="138"/>
      <c r="D181" s="86"/>
    </row>
    <row r="182" spans="2:4" ht="12.75" customHeight="1">
      <c r="B182" s="138"/>
      <c r="C182" s="138"/>
      <c r="D182" s="86"/>
    </row>
    <row r="183" spans="2:4" ht="12.75" customHeight="1">
      <c r="B183" s="138"/>
      <c r="C183" s="138"/>
      <c r="D183" s="86"/>
    </row>
    <row r="184" spans="2:4" ht="12.75" customHeight="1">
      <c r="B184" s="138"/>
      <c r="C184" s="138"/>
      <c r="D184" s="86"/>
    </row>
    <row r="185" spans="2:4" ht="12.75" customHeight="1">
      <c r="B185" s="138"/>
      <c r="C185" s="138"/>
      <c r="D185" s="86"/>
    </row>
    <row r="186" spans="2:4" ht="12.75" customHeight="1">
      <c r="B186" s="138"/>
      <c r="C186" s="138"/>
      <c r="D186" s="86"/>
    </row>
    <row r="187" spans="2:4" ht="12.75" customHeight="1">
      <c r="B187" s="138"/>
      <c r="C187" s="138"/>
      <c r="D187" s="86"/>
    </row>
    <row r="188" spans="2:4" ht="12.75" customHeight="1">
      <c r="B188" s="138"/>
      <c r="C188" s="138"/>
      <c r="D188" s="86"/>
    </row>
    <row r="189" spans="2:4" ht="12.75" customHeight="1">
      <c r="B189" s="138"/>
      <c r="C189" s="138"/>
      <c r="D189" s="86"/>
    </row>
    <row r="190" spans="2:4" ht="12.75" customHeight="1">
      <c r="B190" s="138"/>
      <c r="C190" s="138"/>
      <c r="D190" s="86"/>
    </row>
    <row r="191" spans="2:4" ht="12.75" customHeight="1">
      <c r="B191" s="138"/>
      <c r="C191" s="138"/>
      <c r="D191" s="86"/>
    </row>
    <row r="192" spans="2:4" ht="12.75" customHeight="1">
      <c r="B192" s="138"/>
      <c r="C192" s="138"/>
      <c r="D192" s="86"/>
    </row>
    <row r="193" spans="2:4" ht="12.75" customHeight="1">
      <c r="B193" s="138"/>
      <c r="C193" s="138"/>
      <c r="D193" s="86"/>
    </row>
    <row r="194" spans="2:4" ht="12.75" customHeight="1">
      <c r="B194" s="138"/>
      <c r="C194" s="138"/>
      <c r="D194" s="86"/>
    </row>
    <row r="195" spans="2:4" ht="12.75" customHeight="1">
      <c r="B195" s="138"/>
      <c r="C195" s="138"/>
      <c r="D195" s="86"/>
    </row>
    <row r="196" spans="2:4" ht="12.75" customHeight="1">
      <c r="B196" s="138"/>
      <c r="C196" s="138"/>
      <c r="D196" s="86"/>
    </row>
    <row r="197" spans="2:4" ht="12.75" customHeight="1">
      <c r="B197" s="138"/>
      <c r="C197" s="138"/>
      <c r="D197" s="86"/>
    </row>
    <row r="198" spans="2:4" ht="12.75" customHeight="1">
      <c r="B198" s="138"/>
      <c r="C198" s="138"/>
      <c r="D198" s="86"/>
    </row>
    <row r="199" spans="2:4" ht="12.75" customHeight="1">
      <c r="B199" s="138"/>
      <c r="C199" s="138"/>
      <c r="D199" s="86"/>
    </row>
    <row r="200" spans="2:4" ht="12.75" customHeight="1">
      <c r="B200" s="138"/>
      <c r="C200" s="138"/>
      <c r="D200" s="86"/>
    </row>
    <row r="201" spans="2:4" ht="12.75" customHeight="1">
      <c r="B201" s="138"/>
      <c r="C201" s="138"/>
      <c r="D201" s="86"/>
    </row>
    <row r="202" spans="2:4" ht="12.75" customHeight="1">
      <c r="B202" s="138"/>
      <c r="C202" s="138"/>
      <c r="D202" s="86"/>
    </row>
    <row r="203" spans="2:4" ht="12.75" customHeight="1">
      <c r="B203" s="138"/>
      <c r="C203" s="138"/>
      <c r="D203" s="86"/>
    </row>
    <row r="204" spans="2:4" ht="12.75" customHeight="1">
      <c r="B204" s="138"/>
      <c r="C204" s="138"/>
      <c r="D204" s="86"/>
    </row>
    <row r="205" spans="2:4" ht="12.75" customHeight="1">
      <c r="B205" s="138"/>
      <c r="C205" s="138"/>
      <c r="D205" s="86"/>
    </row>
    <row r="206" spans="2:4" ht="12.75" customHeight="1">
      <c r="B206" s="138"/>
      <c r="C206" s="138"/>
      <c r="D206" s="86"/>
    </row>
    <row r="207" spans="2:4" ht="12.75" customHeight="1">
      <c r="B207" s="138"/>
      <c r="C207" s="138"/>
      <c r="D207" s="86"/>
    </row>
    <row r="208" spans="2:4" ht="12.75" customHeight="1">
      <c r="B208" s="138"/>
      <c r="C208" s="138"/>
      <c r="D208" s="86"/>
    </row>
    <row r="209" spans="2:4" ht="12.75" customHeight="1">
      <c r="B209" s="138"/>
      <c r="C209" s="138"/>
      <c r="D209" s="86"/>
    </row>
    <row r="210" spans="2:4" ht="12.75" customHeight="1">
      <c r="B210" s="138"/>
      <c r="C210" s="138"/>
      <c r="D210" s="86"/>
    </row>
    <row r="211" spans="2:4" ht="12.75" customHeight="1">
      <c r="B211" s="138"/>
      <c r="C211" s="138"/>
      <c r="D211" s="86"/>
    </row>
    <row r="212" spans="2:4" ht="12.75" customHeight="1">
      <c r="B212" s="138"/>
      <c r="C212" s="138"/>
      <c r="D212" s="86"/>
    </row>
    <row r="213" spans="2:4" ht="12.75" customHeight="1">
      <c r="B213" s="138"/>
      <c r="C213" s="138"/>
      <c r="D213" s="86"/>
    </row>
    <row r="214" spans="2:4" ht="12.75" customHeight="1">
      <c r="B214" s="138"/>
      <c r="C214" s="138"/>
      <c r="D214" s="86"/>
    </row>
    <row r="215" spans="2:4" ht="12.75" customHeight="1">
      <c r="B215" s="138"/>
      <c r="C215" s="138"/>
      <c r="D215" s="86"/>
    </row>
    <row r="216" spans="2:4" ht="12.75" customHeight="1">
      <c r="B216" s="138"/>
      <c r="C216" s="138"/>
      <c r="D216" s="86"/>
    </row>
    <row r="217" spans="2:4" ht="12.75" customHeight="1">
      <c r="B217" s="138"/>
      <c r="C217" s="138"/>
      <c r="D217" s="86"/>
    </row>
    <row r="218" spans="2:4" ht="12.75" customHeight="1">
      <c r="B218" s="138"/>
      <c r="C218" s="138"/>
      <c r="D218" s="86"/>
    </row>
    <row r="219" spans="2:4" ht="12.75" customHeight="1">
      <c r="B219" s="138"/>
      <c r="C219" s="138"/>
      <c r="D219" s="86"/>
    </row>
    <row r="220" spans="2:4" ht="12.75" customHeight="1">
      <c r="B220" s="138"/>
      <c r="C220" s="138"/>
      <c r="D220" s="86"/>
    </row>
    <row r="221" spans="2:4" ht="12.75" customHeight="1">
      <c r="B221" s="138"/>
      <c r="C221" s="138"/>
      <c r="D221" s="86"/>
    </row>
    <row r="222" spans="2:4" ht="12.75" customHeight="1">
      <c r="B222" s="138"/>
      <c r="C222" s="138"/>
      <c r="D222" s="86"/>
    </row>
    <row r="223" spans="2:4" ht="12.75" customHeight="1">
      <c r="B223" s="138"/>
      <c r="C223" s="138"/>
      <c r="D223" s="86"/>
    </row>
    <row r="224" spans="2:4" ht="12.75" customHeight="1">
      <c r="B224" s="138"/>
      <c r="C224" s="138"/>
      <c r="D224" s="86"/>
    </row>
    <row r="225" spans="2:4" ht="12.75" customHeight="1">
      <c r="B225" s="138"/>
      <c r="C225" s="138"/>
      <c r="D225" s="86"/>
    </row>
    <row r="226" spans="2:4" ht="12.75" customHeight="1">
      <c r="B226" s="138"/>
      <c r="C226" s="138"/>
      <c r="D226" s="86"/>
    </row>
    <row r="227" spans="2:4" ht="12.75" customHeight="1">
      <c r="B227" s="138"/>
      <c r="C227" s="138"/>
      <c r="D227" s="86"/>
    </row>
    <row r="228" spans="2:4" ht="12.75" customHeight="1">
      <c r="B228" s="138"/>
      <c r="C228" s="138"/>
      <c r="D228" s="86"/>
    </row>
    <row r="229" spans="2:4" ht="12.75" customHeight="1">
      <c r="B229" s="138"/>
      <c r="C229" s="138"/>
      <c r="D229" s="86"/>
    </row>
    <row r="230" spans="2:3" ht="12.75" customHeight="1">
      <c r="B230" s="138"/>
      <c r="C230" s="138"/>
    </row>
    <row r="231" spans="2:3" ht="12.75" customHeight="1">
      <c r="B231" s="138"/>
      <c r="C231" s="138"/>
    </row>
    <row r="232" spans="2:3" ht="12.75" customHeight="1">
      <c r="B232" s="138"/>
      <c r="C232" s="138"/>
    </row>
    <row r="233" spans="2:3" ht="12.75" customHeight="1">
      <c r="B233" s="138"/>
      <c r="C233" s="138"/>
    </row>
    <row r="234" spans="2:3" ht="12.75" customHeight="1">
      <c r="B234" s="138"/>
      <c r="C234" s="138"/>
    </row>
    <row r="235" spans="2:3" ht="12.75" customHeight="1">
      <c r="B235" s="138"/>
      <c r="C235" s="138"/>
    </row>
    <row r="236" spans="2:3" ht="12.75" customHeight="1">
      <c r="B236" s="138"/>
      <c r="C236" s="138"/>
    </row>
    <row r="237" spans="2:3" ht="12.75" customHeight="1">
      <c r="B237" s="138"/>
      <c r="C237" s="138"/>
    </row>
    <row r="238" spans="2:3" ht="12.75" customHeight="1">
      <c r="B238" s="138"/>
      <c r="C238" s="138"/>
    </row>
    <row r="239" spans="2:3" ht="12.75" customHeight="1">
      <c r="B239" s="138"/>
      <c r="C239" s="138"/>
    </row>
    <row r="240" spans="2:3" ht="12.75" customHeight="1">
      <c r="B240" s="138"/>
      <c r="C240" s="138"/>
    </row>
    <row r="241" spans="2:3" ht="12.75" customHeight="1">
      <c r="B241" s="138"/>
      <c r="C241" s="138"/>
    </row>
    <row r="242" spans="2:3" ht="12.75" customHeight="1">
      <c r="B242" s="138"/>
      <c r="C242" s="138"/>
    </row>
    <row r="243" spans="2:3" ht="12.75" customHeight="1">
      <c r="B243" s="138"/>
      <c r="C243" s="138"/>
    </row>
    <row r="244" spans="2:3" ht="12.75" customHeight="1">
      <c r="B244" s="138"/>
      <c r="C244" s="138"/>
    </row>
    <row r="245" spans="2:3" ht="12.75" customHeight="1">
      <c r="B245" s="138"/>
      <c r="C245" s="138"/>
    </row>
    <row r="246" spans="2:3" ht="12.75" customHeight="1">
      <c r="B246" s="138"/>
      <c r="C246" s="138"/>
    </row>
    <row r="247" spans="2:3" ht="12.75" customHeight="1">
      <c r="B247" s="138"/>
      <c r="C247" s="138"/>
    </row>
    <row r="248" spans="2:3" ht="12.75" customHeight="1">
      <c r="B248" s="138"/>
      <c r="C248" s="138"/>
    </row>
    <row r="249" spans="2:3" ht="12.75" customHeight="1">
      <c r="B249" s="138"/>
      <c r="C249" s="138"/>
    </row>
    <row r="250" spans="2:3" ht="12.75" customHeight="1">
      <c r="B250" s="138"/>
      <c r="C250" s="138"/>
    </row>
    <row r="251" spans="2:3" ht="12.75" customHeight="1">
      <c r="B251" s="138"/>
      <c r="C251" s="138"/>
    </row>
    <row r="252" spans="2:3" ht="12.75" customHeight="1">
      <c r="B252" s="138"/>
      <c r="C252" s="138"/>
    </row>
    <row r="253" spans="2:3" ht="12.75" customHeight="1">
      <c r="B253" s="138"/>
      <c r="C253" s="138"/>
    </row>
    <row r="254" spans="2:3" ht="12.75" customHeight="1">
      <c r="B254" s="138"/>
      <c r="C254" s="138"/>
    </row>
    <row r="255" spans="2:3" ht="12.75" customHeight="1">
      <c r="B255" s="138"/>
      <c r="C255" s="138"/>
    </row>
    <row r="256" spans="2:3" ht="12.75" customHeight="1">
      <c r="B256" s="138"/>
      <c r="C256" s="138"/>
    </row>
    <row r="257" spans="2:3" ht="12.75" customHeight="1">
      <c r="B257" s="138"/>
      <c r="C257" s="138"/>
    </row>
    <row r="258" spans="2:3" ht="12.75" customHeight="1">
      <c r="B258" s="138"/>
      <c r="C258" s="138"/>
    </row>
    <row r="259" spans="2:3" ht="12.75" customHeight="1">
      <c r="B259" s="138"/>
      <c r="C259" s="138"/>
    </row>
    <row r="260" spans="2:3" ht="12.75" customHeight="1">
      <c r="B260" s="138"/>
      <c r="C260" s="138"/>
    </row>
    <row r="261" spans="2:3" ht="12.75" customHeight="1">
      <c r="B261" s="138"/>
      <c r="C261" s="138"/>
    </row>
    <row r="262" spans="2:3" ht="12.75" customHeight="1">
      <c r="B262" s="138"/>
      <c r="C262" s="138"/>
    </row>
    <row r="263" spans="2:3" ht="12.75" customHeight="1">
      <c r="B263" s="138"/>
      <c r="C263" s="138"/>
    </row>
    <row r="264" spans="2:3" ht="12.75" customHeight="1">
      <c r="B264" s="138"/>
      <c r="C264" s="138"/>
    </row>
    <row r="265" spans="2:3" ht="12.75" customHeight="1">
      <c r="B265" s="138"/>
      <c r="C265" s="138"/>
    </row>
    <row r="266" spans="2:3" ht="12.75" customHeight="1">
      <c r="B266" s="138"/>
      <c r="C266" s="138"/>
    </row>
    <row r="267" spans="2:3" ht="12.75" customHeight="1">
      <c r="B267" s="138"/>
      <c r="C267" s="138"/>
    </row>
    <row r="268" spans="2:3" ht="12.75" customHeight="1">
      <c r="B268" s="138"/>
      <c r="C268" s="138"/>
    </row>
    <row r="269" spans="2:3" ht="12.75" customHeight="1">
      <c r="B269" s="138"/>
      <c r="C269" s="138"/>
    </row>
    <row r="270" spans="2:3" ht="12.75" customHeight="1">
      <c r="B270" s="138"/>
      <c r="C270" s="138"/>
    </row>
    <row r="271" spans="2:3" ht="12.75" customHeight="1">
      <c r="B271" s="138"/>
      <c r="C271" s="138"/>
    </row>
    <row r="272" spans="2:3" ht="12.75" customHeight="1">
      <c r="B272" s="138"/>
      <c r="C272" s="138"/>
    </row>
    <row r="273" spans="2:3" ht="12.75" customHeight="1">
      <c r="B273" s="138"/>
      <c r="C273" s="138"/>
    </row>
    <row r="274" spans="2:3" ht="12.75" customHeight="1">
      <c r="B274" s="138"/>
      <c r="C274" s="138"/>
    </row>
    <row r="275" spans="2:3" ht="12.75" customHeight="1">
      <c r="B275" s="138"/>
      <c r="C275" s="138"/>
    </row>
    <row r="276" spans="2:3" ht="12.75" customHeight="1">
      <c r="B276" s="138"/>
      <c r="C276" s="138"/>
    </row>
    <row r="277" spans="2:3" ht="12.75" customHeight="1">
      <c r="B277" s="138"/>
      <c r="C277" s="138"/>
    </row>
    <row r="278" spans="2:3" ht="12.75" customHeight="1">
      <c r="B278" s="138"/>
      <c r="C278" s="138"/>
    </row>
    <row r="279" spans="2:3" ht="12.75" customHeight="1">
      <c r="B279" s="138"/>
      <c r="C279" s="138"/>
    </row>
    <row r="280" spans="2:3" ht="12.75" customHeight="1">
      <c r="B280" s="138"/>
      <c r="C280" s="138"/>
    </row>
    <row r="281" spans="2:3" ht="12.75" customHeight="1">
      <c r="B281" s="138"/>
      <c r="C281" s="138"/>
    </row>
    <row r="282" spans="2:3" ht="12.75" customHeight="1">
      <c r="B282" s="138"/>
      <c r="C282" s="138"/>
    </row>
    <row r="283" spans="2:3" ht="12.75" customHeight="1">
      <c r="B283" s="138"/>
      <c r="C283" s="138"/>
    </row>
    <row r="284" spans="2:3" ht="12.75" customHeight="1">
      <c r="B284" s="138"/>
      <c r="C284" s="138"/>
    </row>
    <row r="285" spans="2:3" ht="12.75" customHeight="1">
      <c r="B285" s="138"/>
      <c r="C285" s="138"/>
    </row>
    <row r="286" spans="2:3" ht="12.75" customHeight="1">
      <c r="B286" s="138"/>
      <c r="C286" s="138"/>
    </row>
    <row r="287" spans="2:3" ht="12.75" customHeight="1">
      <c r="B287" s="138"/>
      <c r="C287" s="138"/>
    </row>
    <row r="288" spans="2:3" ht="12.75" customHeight="1">
      <c r="B288" s="138"/>
      <c r="C288" s="138"/>
    </row>
    <row r="289" spans="2:3" ht="12.75" customHeight="1">
      <c r="B289" s="138"/>
      <c r="C289" s="138"/>
    </row>
    <row r="290" spans="2:3" ht="12.75" customHeight="1">
      <c r="B290" s="138"/>
      <c r="C290" s="138"/>
    </row>
    <row r="291" spans="2:3" ht="12.75" customHeight="1">
      <c r="B291" s="138"/>
      <c r="C291" s="138"/>
    </row>
    <row r="292" spans="2:3" ht="12.75" customHeight="1">
      <c r="B292" s="138"/>
      <c r="C292" s="138"/>
    </row>
    <row r="293" spans="2:3" ht="12.75" customHeight="1">
      <c r="B293" s="138"/>
      <c r="C293" s="138"/>
    </row>
    <row r="294" spans="2:3" ht="12.75" customHeight="1">
      <c r="B294" s="138"/>
      <c r="C294" s="138"/>
    </row>
    <row r="295" spans="2:3" ht="12.75" customHeight="1">
      <c r="B295" s="138"/>
      <c r="C295" s="138"/>
    </row>
    <row r="296" spans="2:3" ht="12.75" customHeight="1">
      <c r="B296" s="138"/>
      <c r="C296" s="138"/>
    </row>
    <row r="297" spans="2:3" ht="12.75" customHeight="1">
      <c r="B297" s="138"/>
      <c r="C297" s="138"/>
    </row>
    <row r="298" spans="2:3" ht="12.75" customHeight="1">
      <c r="B298" s="138"/>
      <c r="C298" s="138"/>
    </row>
    <row r="299" spans="2:3" ht="12.75" customHeight="1">
      <c r="B299" s="138"/>
      <c r="C299" s="138"/>
    </row>
    <row r="300" spans="2:3" ht="12.75" customHeight="1">
      <c r="B300" s="138"/>
      <c r="C300" s="138"/>
    </row>
    <row r="301" spans="2:3" ht="12.75" customHeight="1">
      <c r="B301" s="138"/>
      <c r="C301" s="138"/>
    </row>
    <row r="302" spans="2:3" ht="12.75" customHeight="1">
      <c r="B302" s="138"/>
      <c r="C302" s="138"/>
    </row>
    <row r="303" spans="2:3" ht="12.75" customHeight="1">
      <c r="B303" s="138"/>
      <c r="C303" s="138"/>
    </row>
    <row r="304" spans="2:3" ht="12.75" customHeight="1">
      <c r="B304" s="138"/>
      <c r="C304" s="138"/>
    </row>
    <row r="305" spans="2:3" ht="12.75" customHeight="1">
      <c r="B305" s="138"/>
      <c r="C305" s="138"/>
    </row>
    <row r="306" spans="2:3" ht="12.75" customHeight="1">
      <c r="B306" s="138"/>
      <c r="C306" s="138"/>
    </row>
    <row r="307" spans="2:3" ht="12.75" customHeight="1">
      <c r="B307" s="138"/>
      <c r="C307" s="138"/>
    </row>
    <row r="308" spans="2:3" ht="12.75" customHeight="1">
      <c r="B308" s="138"/>
      <c r="C308" s="138"/>
    </row>
    <row r="309" spans="2:3" ht="12.75" customHeight="1">
      <c r="B309" s="138"/>
      <c r="C309" s="138"/>
    </row>
    <row r="310" spans="2:3" ht="12.75" customHeight="1">
      <c r="B310" s="138"/>
      <c r="C310" s="138"/>
    </row>
    <row r="311" spans="2:3" ht="12.75" customHeight="1">
      <c r="B311" s="138"/>
      <c r="C311" s="138"/>
    </row>
    <row r="312" spans="2:3" ht="12.75" customHeight="1">
      <c r="B312" s="138"/>
      <c r="C312" s="138"/>
    </row>
    <row r="313" spans="2:3" ht="12.75" customHeight="1">
      <c r="B313" s="138"/>
      <c r="C313" s="138"/>
    </row>
    <row r="314" spans="2:3" ht="12.75" customHeight="1">
      <c r="B314" s="138"/>
      <c r="C314" s="138"/>
    </row>
    <row r="315" spans="2:3" ht="12.75" customHeight="1">
      <c r="B315" s="138"/>
      <c r="C315" s="138"/>
    </row>
    <row r="316" spans="2:3" ht="12.75" customHeight="1">
      <c r="B316" s="138"/>
      <c r="C316" s="138"/>
    </row>
    <row r="317" spans="2:3" ht="12.75" customHeight="1">
      <c r="B317" s="138"/>
      <c r="C317" s="138"/>
    </row>
    <row r="318" spans="2:3" ht="12.75" customHeight="1">
      <c r="B318" s="138"/>
      <c r="C318" s="138"/>
    </row>
    <row r="319" spans="2:3" ht="12.75" customHeight="1">
      <c r="B319" s="138"/>
      <c r="C319" s="138"/>
    </row>
    <row r="320" spans="2:3" ht="12.75" customHeight="1">
      <c r="B320" s="138"/>
      <c r="C320" s="138"/>
    </row>
    <row r="321" spans="2:3" ht="12.75" customHeight="1">
      <c r="B321" s="138"/>
      <c r="C321" s="138"/>
    </row>
    <row r="322" spans="2:3" ht="12.75" customHeight="1">
      <c r="B322" s="138"/>
      <c r="C322" s="138"/>
    </row>
    <row r="323" spans="2:3" ht="12.75" customHeight="1">
      <c r="B323" s="138"/>
      <c r="C323" s="138"/>
    </row>
    <row r="324" spans="2:3" ht="12.75" customHeight="1">
      <c r="B324" s="138"/>
      <c r="C324" s="138"/>
    </row>
    <row r="325" spans="2:3" ht="12.75" customHeight="1">
      <c r="B325" s="138"/>
      <c r="C325" s="138"/>
    </row>
    <row r="326" spans="2:3" ht="12.75" customHeight="1">
      <c r="B326" s="138"/>
      <c r="C326" s="138"/>
    </row>
    <row r="327" spans="2:3" ht="12.75" customHeight="1">
      <c r="B327" s="138"/>
      <c r="C327" s="138"/>
    </row>
    <row r="328" spans="2:3" ht="12.75" customHeight="1">
      <c r="B328" s="138"/>
      <c r="C328" s="138"/>
    </row>
    <row r="329" spans="2:3" ht="12.75" customHeight="1">
      <c r="B329" s="138"/>
      <c r="C329" s="138"/>
    </row>
    <row r="330" spans="2:3" ht="12.75" customHeight="1">
      <c r="B330" s="138"/>
      <c r="C330" s="138"/>
    </row>
    <row r="331" spans="2:3" ht="12.75" customHeight="1">
      <c r="B331" s="138"/>
      <c r="C331" s="138"/>
    </row>
    <row r="332" spans="2:3" ht="12.75" customHeight="1">
      <c r="B332" s="138"/>
      <c r="C332" s="138"/>
    </row>
    <row r="333" spans="2:3" ht="12.75" customHeight="1">
      <c r="B333" s="138"/>
      <c r="C333" s="138"/>
    </row>
    <row r="334" spans="2:3" ht="12.75" customHeight="1">
      <c r="B334" s="138"/>
      <c r="C334" s="138"/>
    </row>
    <row r="335" spans="2:3" ht="12.75" customHeight="1">
      <c r="B335" s="138"/>
      <c r="C335" s="138"/>
    </row>
    <row r="336" spans="2:3" ht="12.75" customHeight="1">
      <c r="B336" s="138"/>
      <c r="C336" s="138"/>
    </row>
    <row r="337" spans="2:3" ht="12.75" customHeight="1">
      <c r="B337" s="138"/>
      <c r="C337" s="138"/>
    </row>
    <row r="338" spans="2:3" ht="12.75" customHeight="1">
      <c r="B338" s="138"/>
      <c r="C338" s="138"/>
    </row>
    <row r="339" spans="2:3" ht="12.75" customHeight="1">
      <c r="B339" s="138"/>
      <c r="C339" s="138"/>
    </row>
    <row r="340" spans="2:3" ht="12.75" customHeight="1">
      <c r="B340" s="138"/>
      <c r="C340" s="138"/>
    </row>
    <row r="341" spans="2:3" ht="12.75" customHeight="1">
      <c r="B341" s="138"/>
      <c r="C341" s="138"/>
    </row>
    <row r="342" spans="2:3" ht="12.75" customHeight="1">
      <c r="B342" s="138"/>
      <c r="C342" s="138"/>
    </row>
    <row r="343" spans="2:3" ht="12.75" customHeight="1">
      <c r="B343" s="138"/>
      <c r="C343" s="138"/>
    </row>
    <row r="344" spans="2:3" ht="12.75" customHeight="1">
      <c r="B344" s="138"/>
      <c r="C344" s="138"/>
    </row>
    <row r="345" spans="2:3" ht="12.75" customHeight="1">
      <c r="B345" s="138"/>
      <c r="C345" s="138"/>
    </row>
    <row r="346" spans="2:3" ht="12.75" customHeight="1">
      <c r="B346" s="138"/>
      <c r="C346" s="138"/>
    </row>
    <row r="347" spans="2:3" ht="12.75" customHeight="1">
      <c r="B347" s="138"/>
      <c r="C347" s="138"/>
    </row>
    <row r="348" spans="2:3" ht="12.75" customHeight="1">
      <c r="B348" s="138"/>
      <c r="C348" s="138"/>
    </row>
    <row r="349" spans="2:3" ht="12.75" customHeight="1">
      <c r="B349" s="138"/>
      <c r="C349" s="138"/>
    </row>
    <row r="350" spans="2:3" ht="12.75" customHeight="1">
      <c r="B350" s="138"/>
      <c r="C350" s="138"/>
    </row>
    <row r="351" spans="2:3" ht="12.75" customHeight="1">
      <c r="B351" s="138"/>
      <c r="C351" s="138"/>
    </row>
    <row r="352" spans="2:3" ht="12.75" customHeight="1">
      <c r="B352" s="138"/>
      <c r="C352" s="138"/>
    </row>
    <row r="353" spans="2:3" ht="12.75" customHeight="1">
      <c r="B353" s="138"/>
      <c r="C353" s="138"/>
    </row>
    <row r="354" spans="2:3" ht="12.75" customHeight="1">
      <c r="B354" s="138"/>
      <c r="C354" s="138"/>
    </row>
    <row r="355" spans="2:3" ht="12.75" customHeight="1">
      <c r="B355" s="138"/>
      <c r="C355" s="138"/>
    </row>
    <row r="356" spans="2:3" ht="12.75" customHeight="1">
      <c r="B356" s="138"/>
      <c r="C356" s="138"/>
    </row>
    <row r="357" spans="2:3" ht="12.75" customHeight="1">
      <c r="B357" s="138"/>
      <c r="C357" s="138"/>
    </row>
    <row r="358" spans="2:3" ht="12.75" customHeight="1">
      <c r="B358" s="138"/>
      <c r="C358" s="138"/>
    </row>
    <row r="359" spans="2:3" ht="12.75" customHeight="1">
      <c r="B359" s="138"/>
      <c r="C359" s="138"/>
    </row>
    <row r="360" spans="2:3" ht="12.75" customHeight="1">
      <c r="B360" s="138"/>
      <c r="C360" s="138"/>
    </row>
    <row r="361" spans="2:3" ht="12.75" customHeight="1">
      <c r="B361" s="138"/>
      <c r="C361" s="138"/>
    </row>
    <row r="362" spans="2:3" ht="12.75" customHeight="1">
      <c r="B362" s="138"/>
      <c r="C362" s="138"/>
    </row>
    <row r="363" spans="2:3" ht="12.75" customHeight="1">
      <c r="B363" s="138"/>
      <c r="C363" s="138"/>
    </row>
    <row r="364" spans="2:3" ht="12.75" customHeight="1">
      <c r="B364" s="138"/>
      <c r="C364" s="138"/>
    </row>
    <row r="365" spans="2:3" ht="12.75" customHeight="1">
      <c r="B365" s="138"/>
      <c r="C365" s="138"/>
    </row>
    <row r="366" spans="2:3" ht="12.75" customHeight="1">
      <c r="B366" s="138"/>
      <c r="C366" s="138"/>
    </row>
    <row r="367" spans="2:3" ht="12.75" customHeight="1">
      <c r="B367" s="138"/>
      <c r="C367" s="138"/>
    </row>
    <row r="368" spans="2:3" ht="12.75" customHeight="1">
      <c r="B368" s="138"/>
      <c r="C368" s="138"/>
    </row>
    <row r="369" spans="2:3" ht="12.75" customHeight="1">
      <c r="B369" s="138"/>
      <c r="C369" s="138"/>
    </row>
    <row r="370" spans="2:3" ht="12.75" customHeight="1">
      <c r="B370" s="138"/>
      <c r="C370" s="138"/>
    </row>
    <row r="371" spans="2:3" ht="12.75" customHeight="1">
      <c r="B371" s="138"/>
      <c r="C371" s="138"/>
    </row>
    <row r="372" spans="2:3" ht="12.75" customHeight="1">
      <c r="B372" s="138"/>
      <c r="C372" s="138"/>
    </row>
    <row r="373" spans="2:3" ht="12.75" customHeight="1">
      <c r="B373" s="138"/>
      <c r="C373" s="138"/>
    </row>
    <row r="374" spans="2:3" ht="12.75" customHeight="1">
      <c r="B374" s="138"/>
      <c r="C374" s="138"/>
    </row>
    <row r="375" spans="2:3" ht="12.75" customHeight="1">
      <c r="B375" s="138"/>
      <c r="C375" s="138"/>
    </row>
    <row r="376" spans="2:3" ht="12.75" customHeight="1">
      <c r="B376" s="138"/>
      <c r="C376" s="138"/>
    </row>
    <row r="377" spans="2:3" ht="12.75" customHeight="1">
      <c r="B377" s="138"/>
      <c r="C377" s="138"/>
    </row>
    <row r="378" spans="2:3" ht="12.75" customHeight="1">
      <c r="B378" s="138"/>
      <c r="C378" s="138"/>
    </row>
    <row r="379" spans="2:3" ht="12.75" customHeight="1">
      <c r="B379" s="138"/>
      <c r="C379" s="138"/>
    </row>
    <row r="380" spans="2:3" ht="12.75" customHeight="1">
      <c r="B380" s="138"/>
      <c r="C380" s="138"/>
    </row>
    <row r="381" spans="2:3" ht="12.75" customHeight="1">
      <c r="B381" s="138"/>
      <c r="C381" s="138"/>
    </row>
    <row r="382" spans="2:3" ht="12.75" customHeight="1">
      <c r="B382" s="138"/>
      <c r="C382" s="138"/>
    </row>
    <row r="383" spans="2:3" ht="12.75" customHeight="1">
      <c r="B383" s="138"/>
      <c r="C383" s="138"/>
    </row>
    <row r="384" spans="2:3" ht="12.75" customHeight="1">
      <c r="B384" s="138"/>
      <c r="C384" s="138"/>
    </row>
    <row r="385" spans="2:3" ht="12.75" customHeight="1">
      <c r="B385" s="138"/>
      <c r="C385" s="138"/>
    </row>
    <row r="386" spans="2:3" ht="12.75" customHeight="1">
      <c r="B386" s="138"/>
      <c r="C386" s="138"/>
    </row>
    <row r="387" spans="2:3" ht="12.75" customHeight="1">
      <c r="B387" s="138"/>
      <c r="C387" s="138"/>
    </row>
    <row r="388" spans="2:3" ht="12.75" customHeight="1">
      <c r="B388" s="138"/>
      <c r="C388" s="138"/>
    </row>
    <row r="389" spans="2:3" ht="12.75" customHeight="1">
      <c r="B389" s="138"/>
      <c r="C389" s="138"/>
    </row>
    <row r="390" spans="2:3" ht="12.75" customHeight="1">
      <c r="B390" s="138"/>
      <c r="C390" s="138"/>
    </row>
    <row r="391" spans="2:3" ht="12.75" customHeight="1">
      <c r="B391" s="138"/>
      <c r="C391" s="138"/>
    </row>
    <row r="392" spans="2:3" ht="12.75" customHeight="1">
      <c r="B392" s="138"/>
      <c r="C392" s="138"/>
    </row>
    <row r="393" spans="2:3" ht="12.75" customHeight="1">
      <c r="B393" s="138"/>
      <c r="C393" s="138"/>
    </row>
    <row r="394" spans="2:3" ht="12.75" customHeight="1">
      <c r="B394" s="138"/>
      <c r="C394" s="138"/>
    </row>
    <row r="395" spans="2:3" ht="12.75" customHeight="1">
      <c r="B395" s="138"/>
      <c r="C395" s="138"/>
    </row>
    <row r="396" spans="2:3" ht="12.75" customHeight="1">
      <c r="B396" s="138"/>
      <c r="C396" s="138"/>
    </row>
    <row r="397" spans="2:3" ht="12.75" customHeight="1">
      <c r="B397" s="138"/>
      <c r="C397" s="138"/>
    </row>
    <row r="398" spans="2:3" ht="12.75" customHeight="1">
      <c r="B398" s="138"/>
      <c r="C398" s="138"/>
    </row>
    <row r="399" spans="2:3" ht="12.75" customHeight="1">
      <c r="B399" s="138"/>
      <c r="C399" s="138"/>
    </row>
    <row r="400" spans="2:3" ht="12.75" customHeight="1">
      <c r="B400" s="138"/>
      <c r="C400" s="138"/>
    </row>
    <row r="401" spans="2:3" ht="12.75" customHeight="1">
      <c r="B401" s="138"/>
      <c r="C401" s="138"/>
    </row>
    <row r="402" spans="2:3" ht="12.75" customHeight="1">
      <c r="B402" s="138"/>
      <c r="C402" s="138"/>
    </row>
    <row r="403" spans="2:3" ht="12.75" customHeight="1">
      <c r="B403" s="138"/>
      <c r="C403" s="138"/>
    </row>
    <row r="404" spans="2:3" ht="12.75" customHeight="1">
      <c r="B404" s="138"/>
      <c r="C404" s="138"/>
    </row>
    <row r="405" spans="2:3" ht="12.75" customHeight="1">
      <c r="B405" s="138"/>
      <c r="C405" s="138"/>
    </row>
    <row r="406" spans="2:3" ht="12.75" customHeight="1">
      <c r="B406" s="138"/>
      <c r="C406" s="138"/>
    </row>
    <row r="407" spans="2:3" ht="12.75" customHeight="1">
      <c r="B407" s="138"/>
      <c r="C407" s="138"/>
    </row>
    <row r="408" spans="2:3" ht="12.75" customHeight="1">
      <c r="B408" s="138"/>
      <c r="C408" s="138"/>
    </row>
    <row r="409" spans="2:3" ht="12.75" customHeight="1">
      <c r="B409" s="138"/>
      <c r="C409" s="138"/>
    </row>
    <row r="410" spans="2:3" ht="12.75" customHeight="1">
      <c r="B410" s="138"/>
      <c r="C410" s="138"/>
    </row>
    <row r="411" spans="2:3" ht="12.75" customHeight="1">
      <c r="B411" s="138"/>
      <c r="C411" s="138"/>
    </row>
    <row r="412" spans="2:3" ht="12.75" customHeight="1">
      <c r="B412" s="138"/>
      <c r="C412" s="138"/>
    </row>
    <row r="413" spans="2:3" ht="12.75" customHeight="1">
      <c r="B413" s="138"/>
      <c r="C413" s="138"/>
    </row>
    <row r="414" spans="2:3" ht="12.75" customHeight="1">
      <c r="B414" s="138"/>
      <c r="C414" s="138"/>
    </row>
    <row r="415" spans="2:3" ht="12.75" customHeight="1">
      <c r="B415" s="138"/>
      <c r="C415" s="138"/>
    </row>
    <row r="416" spans="2:3" ht="12.75" customHeight="1">
      <c r="B416" s="138"/>
      <c r="C416" s="138"/>
    </row>
    <row r="417" spans="2:3" ht="12.75" customHeight="1">
      <c r="B417" s="138"/>
      <c r="C417" s="138"/>
    </row>
    <row r="418" spans="2:3" ht="12.75" customHeight="1">
      <c r="B418" s="138"/>
      <c r="C418" s="138"/>
    </row>
    <row r="419" spans="2:3" ht="12.75" customHeight="1">
      <c r="B419" s="138"/>
      <c r="C419" s="138"/>
    </row>
    <row r="420" spans="2:3" ht="12.75" customHeight="1">
      <c r="B420" s="138"/>
      <c r="C420" s="138"/>
    </row>
    <row r="421" spans="2:3" ht="12.75" customHeight="1">
      <c r="B421" s="138"/>
      <c r="C421" s="138"/>
    </row>
    <row r="422" spans="2:3" ht="12.75" customHeight="1">
      <c r="B422" s="138"/>
      <c r="C422" s="138"/>
    </row>
    <row r="423" spans="2:3" ht="12.75" customHeight="1">
      <c r="B423" s="138"/>
      <c r="C423" s="138"/>
    </row>
    <row r="424" spans="2:3" ht="12.75" customHeight="1">
      <c r="B424" s="138"/>
      <c r="C424" s="138"/>
    </row>
    <row r="425" spans="2:3" ht="12.75" customHeight="1">
      <c r="B425" s="138"/>
      <c r="C425" s="138"/>
    </row>
    <row r="426" spans="2:3" ht="12.75" customHeight="1">
      <c r="B426" s="138"/>
      <c r="C426" s="138"/>
    </row>
    <row r="427" spans="2:3" ht="12.75" customHeight="1">
      <c r="B427" s="138"/>
      <c r="C427" s="138"/>
    </row>
    <row r="428" spans="2:3" ht="12.75" customHeight="1">
      <c r="B428" s="138"/>
      <c r="C428" s="138"/>
    </row>
    <row r="429" spans="2:3" ht="12.75" customHeight="1">
      <c r="B429" s="138"/>
      <c r="C429" s="138"/>
    </row>
    <row r="430" spans="2:3" ht="12.75" customHeight="1">
      <c r="B430" s="138"/>
      <c r="C430" s="138"/>
    </row>
    <row r="431" spans="2:3" ht="12.75" customHeight="1">
      <c r="B431" s="138"/>
      <c r="C431" s="138"/>
    </row>
    <row r="432" spans="2:3" ht="12.75" customHeight="1">
      <c r="B432" s="138"/>
      <c r="C432" s="138"/>
    </row>
    <row r="433" spans="2:3" ht="12.75" customHeight="1">
      <c r="B433" s="138"/>
      <c r="C433" s="138"/>
    </row>
    <row r="434" spans="2:3" ht="12.75" customHeight="1">
      <c r="B434" s="138"/>
      <c r="C434" s="138"/>
    </row>
    <row r="435" spans="2:3" ht="12.75" customHeight="1">
      <c r="B435" s="138"/>
      <c r="C435" s="138"/>
    </row>
    <row r="436" spans="2:3" ht="12.75" customHeight="1">
      <c r="B436" s="138"/>
      <c r="C436" s="138"/>
    </row>
    <row r="437" spans="2:3" ht="12.75" customHeight="1">
      <c r="B437" s="138"/>
      <c r="C437" s="138"/>
    </row>
    <row r="438" spans="2:3" ht="12.75" customHeight="1">
      <c r="B438" s="138"/>
      <c r="C438" s="138"/>
    </row>
    <row r="439" spans="2:3" ht="12.75" customHeight="1">
      <c r="B439" s="138"/>
      <c r="C439" s="138"/>
    </row>
    <row r="440" spans="2:3" ht="12.75" customHeight="1">
      <c r="B440" s="138"/>
      <c r="C440" s="138"/>
    </row>
    <row r="441" spans="2:3" ht="12.75" customHeight="1">
      <c r="B441" s="138"/>
      <c r="C441" s="138"/>
    </row>
    <row r="442" spans="2:3" ht="12.75" customHeight="1">
      <c r="B442" s="138"/>
      <c r="C442" s="138"/>
    </row>
    <row r="443" spans="2:3" ht="12.75" customHeight="1">
      <c r="B443" s="138"/>
      <c r="C443" s="138"/>
    </row>
    <row r="444" spans="2:3" ht="12.75" customHeight="1">
      <c r="B444" s="138"/>
      <c r="C444" s="138"/>
    </row>
    <row r="445" spans="2:3" ht="12.75" customHeight="1">
      <c r="B445" s="138"/>
      <c r="C445" s="138"/>
    </row>
    <row r="446" spans="2:3" ht="12.75" customHeight="1">
      <c r="B446" s="138"/>
      <c r="C446" s="138"/>
    </row>
    <row r="447" spans="2:3" ht="12.75" customHeight="1">
      <c r="B447" s="138"/>
      <c r="C447" s="138"/>
    </row>
    <row r="448" spans="2:3" ht="12.75" customHeight="1">
      <c r="B448" s="138"/>
      <c r="C448" s="138"/>
    </row>
    <row r="449" spans="2:3" ht="12.75" customHeight="1">
      <c r="B449" s="138"/>
      <c r="C449" s="138"/>
    </row>
    <row r="450" spans="2:3" ht="12.75" customHeight="1">
      <c r="B450" s="138"/>
      <c r="C450" s="138"/>
    </row>
    <row r="451" spans="2:3" ht="12.75" customHeight="1">
      <c r="B451" s="138"/>
      <c r="C451" s="138"/>
    </row>
    <row r="452" spans="2:3" ht="12.75" customHeight="1">
      <c r="B452" s="138"/>
      <c r="C452" s="138"/>
    </row>
    <row r="453" spans="2:3" ht="12.75" customHeight="1">
      <c r="B453" s="138"/>
      <c r="C453" s="138"/>
    </row>
    <row r="454" spans="2:3" ht="12.75" customHeight="1">
      <c r="B454" s="138"/>
      <c r="C454" s="138"/>
    </row>
    <row r="455" spans="2:3" ht="12.75" customHeight="1">
      <c r="B455" s="138"/>
      <c r="C455" s="138"/>
    </row>
    <row r="456" spans="2:3" ht="12.75" customHeight="1">
      <c r="B456" s="138"/>
      <c r="C456" s="138"/>
    </row>
    <row r="457" spans="2:3" ht="12.75" customHeight="1">
      <c r="B457" s="138"/>
      <c r="C457" s="138"/>
    </row>
    <row r="458" spans="2:3" ht="12.75" customHeight="1">
      <c r="B458" s="138"/>
      <c r="C458" s="138"/>
    </row>
    <row r="459" spans="2:3" ht="12.75" customHeight="1">
      <c r="B459" s="138"/>
      <c r="C459" s="138"/>
    </row>
    <row r="460" spans="2:3" ht="12.75" customHeight="1">
      <c r="B460" s="138"/>
      <c r="C460" s="138"/>
    </row>
    <row r="461" spans="2:3" ht="12.75" customHeight="1">
      <c r="B461" s="138"/>
      <c r="C461" s="138"/>
    </row>
    <row r="462" spans="2:3" ht="12.75" customHeight="1">
      <c r="B462" s="138"/>
      <c r="C462" s="138"/>
    </row>
    <row r="463" spans="2:3" ht="12.75" customHeight="1">
      <c r="B463" s="138"/>
      <c r="C463" s="138"/>
    </row>
    <row r="464" spans="2:3" ht="12.75" customHeight="1">
      <c r="B464" s="138"/>
      <c r="C464" s="138"/>
    </row>
    <row r="465" spans="2:3" ht="12.75" customHeight="1">
      <c r="B465" s="138"/>
      <c r="C465" s="138"/>
    </row>
    <row r="466" spans="2:3" ht="12.75" customHeight="1">
      <c r="B466" s="138"/>
      <c r="C466" s="138"/>
    </row>
    <row r="467" spans="2:3" ht="12.75" customHeight="1">
      <c r="B467" s="138"/>
      <c r="C467" s="138"/>
    </row>
    <row r="468" spans="2:3" ht="12.75" customHeight="1">
      <c r="B468" s="138"/>
      <c r="C468" s="138"/>
    </row>
    <row r="469" spans="2:3" ht="12.75" customHeight="1">
      <c r="B469" s="138"/>
      <c r="C469" s="138"/>
    </row>
    <row r="470" spans="2:3" ht="12.75" customHeight="1">
      <c r="B470" s="138"/>
      <c r="C470" s="138"/>
    </row>
    <row r="471" spans="2:3" ht="12.75" customHeight="1">
      <c r="B471" s="138"/>
      <c r="C471" s="138"/>
    </row>
    <row r="472" spans="2:3" ht="12.75" customHeight="1">
      <c r="B472" s="138"/>
      <c r="C472" s="138"/>
    </row>
    <row r="473" spans="2:3" ht="12.75" customHeight="1">
      <c r="B473" s="138"/>
      <c r="C473" s="138"/>
    </row>
    <row r="474" spans="2:3" ht="12.75" customHeight="1">
      <c r="B474" s="138"/>
      <c r="C474" s="138"/>
    </row>
    <row r="475" spans="2:3" ht="12.75" customHeight="1">
      <c r="B475" s="138"/>
      <c r="C475" s="138"/>
    </row>
    <row r="476" spans="2:3" ht="12.75" customHeight="1">
      <c r="B476" s="138"/>
      <c r="C476" s="138"/>
    </row>
    <row r="477" spans="2:3" ht="12.75" customHeight="1">
      <c r="B477" s="138"/>
      <c r="C477" s="138"/>
    </row>
    <row r="478" spans="2:3" ht="12.75" customHeight="1">
      <c r="B478" s="138"/>
      <c r="C478" s="138"/>
    </row>
    <row r="479" spans="2:3" ht="12.75" customHeight="1">
      <c r="B479" s="138"/>
      <c r="C479" s="138"/>
    </row>
    <row r="480" spans="2:3" ht="12.75" customHeight="1">
      <c r="B480" s="138"/>
      <c r="C480" s="138"/>
    </row>
    <row r="481" spans="2:3" ht="12.75" customHeight="1">
      <c r="B481" s="138"/>
      <c r="C481" s="138"/>
    </row>
    <row r="482" spans="2:3" ht="12.75" customHeight="1">
      <c r="B482" s="138"/>
      <c r="C482" s="138"/>
    </row>
    <row r="483" spans="2:3" ht="12.75" customHeight="1">
      <c r="B483" s="138"/>
      <c r="C483" s="138"/>
    </row>
    <row r="484" spans="2:3" ht="12.75" customHeight="1">
      <c r="B484" s="138"/>
      <c r="C484" s="138"/>
    </row>
    <row r="485" spans="2:3" ht="12.75" customHeight="1">
      <c r="B485" s="138"/>
      <c r="C485" s="138"/>
    </row>
    <row r="486" spans="2:3" ht="12.75" customHeight="1">
      <c r="B486" s="138"/>
      <c r="C486" s="138"/>
    </row>
    <row r="487" spans="2:3" ht="12.75" customHeight="1">
      <c r="B487" s="138"/>
      <c r="C487" s="138"/>
    </row>
    <row r="488" spans="2:3" ht="12.75" customHeight="1">
      <c r="B488" s="138"/>
      <c r="C488" s="138"/>
    </row>
    <row r="489" spans="2:3" ht="12.75" customHeight="1">
      <c r="B489" s="138"/>
      <c r="C489" s="138"/>
    </row>
    <row r="490" spans="2:3" ht="12.75" customHeight="1">
      <c r="B490" s="138"/>
      <c r="C490" s="138"/>
    </row>
    <row r="491" spans="2:3" ht="12.75" customHeight="1">
      <c r="B491" s="138"/>
      <c r="C491" s="138"/>
    </row>
    <row r="492" spans="2:3" ht="12.75" customHeight="1">
      <c r="B492" s="138"/>
      <c r="C492" s="138"/>
    </row>
    <row r="493" spans="2:3" ht="12.75" customHeight="1">
      <c r="B493" s="138"/>
      <c r="C493" s="138"/>
    </row>
    <row r="494" spans="2:3" ht="12.75" customHeight="1">
      <c r="B494" s="138"/>
      <c r="C494" s="138"/>
    </row>
    <row r="495" spans="2:3" ht="12.75" customHeight="1">
      <c r="B495" s="138"/>
      <c r="C495" s="138"/>
    </row>
    <row r="496" spans="2:3" ht="12.75" customHeight="1">
      <c r="B496" s="138"/>
      <c r="C496" s="138"/>
    </row>
    <row r="497" spans="2:3" ht="12.75" customHeight="1">
      <c r="B497" s="138"/>
      <c r="C497" s="138"/>
    </row>
    <row r="498" spans="2:3" ht="12.75" customHeight="1">
      <c r="B498" s="138"/>
      <c r="C498" s="138"/>
    </row>
    <row r="499" spans="2:3" ht="12.75" customHeight="1">
      <c r="B499" s="138"/>
      <c r="C499" s="138"/>
    </row>
    <row r="500" spans="2:3" ht="12.75" customHeight="1">
      <c r="B500" s="138"/>
      <c r="C500" s="138"/>
    </row>
    <row r="501" spans="2:3" ht="12.75" customHeight="1">
      <c r="B501" s="138"/>
      <c r="C501" s="138"/>
    </row>
    <row r="502" spans="2:3" ht="12.75" customHeight="1">
      <c r="B502" s="138"/>
      <c r="C502" s="138"/>
    </row>
    <row r="503" spans="2:3" ht="12.75" customHeight="1">
      <c r="B503" s="138"/>
      <c r="C503" s="138"/>
    </row>
    <row r="504" spans="2:3" ht="12.75" customHeight="1">
      <c r="B504" s="138"/>
      <c r="C504" s="138"/>
    </row>
    <row r="505" spans="2:3" ht="12.75" customHeight="1">
      <c r="B505" s="138"/>
      <c r="C505" s="138"/>
    </row>
    <row r="506" spans="2:3" ht="12.75" customHeight="1">
      <c r="B506" s="138"/>
      <c r="C506" s="138"/>
    </row>
    <row r="507" spans="2:3" ht="12.75" customHeight="1">
      <c r="B507" s="138"/>
      <c r="C507" s="138"/>
    </row>
    <row r="508" spans="2:3" ht="12.75" customHeight="1">
      <c r="B508" s="138"/>
      <c r="C508" s="138"/>
    </row>
    <row r="509" spans="2:3" ht="12.75" customHeight="1">
      <c r="B509" s="138"/>
      <c r="C509" s="138"/>
    </row>
    <row r="510" spans="2:3" ht="12.75" customHeight="1">
      <c r="B510" s="138"/>
      <c r="C510" s="138"/>
    </row>
    <row r="511" spans="2:3" ht="12.75" customHeight="1">
      <c r="B511" s="138"/>
      <c r="C511" s="138"/>
    </row>
    <row r="512" spans="2:3" ht="12.75" customHeight="1">
      <c r="B512" s="138"/>
      <c r="C512" s="138"/>
    </row>
    <row r="513" spans="2:3" ht="12.75" customHeight="1">
      <c r="B513" s="138"/>
      <c r="C513" s="138"/>
    </row>
    <row r="514" spans="2:3" ht="12.75" customHeight="1">
      <c r="B514" s="138"/>
      <c r="C514" s="138"/>
    </row>
    <row r="515" spans="2:3" ht="12.75" customHeight="1">
      <c r="B515" s="138"/>
      <c r="C515" s="138"/>
    </row>
    <row r="516" spans="2:3" ht="12.75" customHeight="1">
      <c r="B516" s="138"/>
      <c r="C516" s="138"/>
    </row>
    <row r="517" spans="2:3" ht="12.75" customHeight="1">
      <c r="B517" s="138"/>
      <c r="C517" s="138"/>
    </row>
    <row r="518" spans="2:3" ht="12.75" customHeight="1">
      <c r="B518" s="138"/>
      <c r="C518" s="138"/>
    </row>
    <row r="519" spans="2:3" ht="12.75" customHeight="1">
      <c r="B519" s="138"/>
      <c r="C519" s="138"/>
    </row>
    <row r="520" spans="2:3" ht="12.75" customHeight="1">
      <c r="B520" s="138"/>
      <c r="C520" s="138"/>
    </row>
    <row r="521" spans="2:3" ht="12.75" customHeight="1">
      <c r="B521" s="138"/>
      <c r="C521" s="138"/>
    </row>
    <row r="522" spans="2:3" ht="12.75" customHeight="1">
      <c r="B522" s="138"/>
      <c r="C522" s="138"/>
    </row>
    <row r="523" spans="2:3" ht="12.75" customHeight="1">
      <c r="B523" s="138"/>
      <c r="C523" s="138"/>
    </row>
    <row r="524" spans="2:3" ht="12.75" customHeight="1">
      <c r="B524" s="138"/>
      <c r="C524" s="138"/>
    </row>
    <row r="525" spans="2:3" ht="12.75" customHeight="1">
      <c r="B525" s="138"/>
      <c r="C525" s="138"/>
    </row>
    <row r="526" spans="2:3" ht="12.75" customHeight="1">
      <c r="B526" s="138"/>
      <c r="C526" s="138"/>
    </row>
    <row r="527" spans="2:3" ht="12.75" customHeight="1">
      <c r="B527" s="138"/>
      <c r="C527" s="138"/>
    </row>
    <row r="528" spans="2:3" ht="12.75" customHeight="1">
      <c r="B528" s="138"/>
      <c r="C528" s="138"/>
    </row>
    <row r="529" spans="2:3" ht="12.75" customHeight="1">
      <c r="B529" s="138"/>
      <c r="C529" s="138"/>
    </row>
    <row r="530" spans="2:3" ht="12.75" customHeight="1">
      <c r="B530" s="138"/>
      <c r="C530" s="138"/>
    </row>
    <row r="531" spans="2:3" ht="12.75" customHeight="1">
      <c r="B531" s="138"/>
      <c r="C531" s="138"/>
    </row>
    <row r="532" spans="2:3" ht="12.75" customHeight="1">
      <c r="B532" s="138"/>
      <c r="C532" s="138"/>
    </row>
    <row r="533" spans="2:3" ht="12.75" customHeight="1">
      <c r="B533" s="138"/>
      <c r="C533" s="138"/>
    </row>
    <row r="534" spans="2:3" ht="12.75" customHeight="1">
      <c r="B534" s="138"/>
      <c r="C534" s="138"/>
    </row>
    <row r="535" spans="2:3" ht="12.75" customHeight="1">
      <c r="B535" s="138"/>
      <c r="C535" s="138"/>
    </row>
    <row r="536" spans="2:3" ht="12.75" customHeight="1">
      <c r="B536" s="138"/>
      <c r="C536" s="138"/>
    </row>
    <row r="537" spans="2:3" ht="12.75" customHeight="1">
      <c r="B537" s="138"/>
      <c r="C537" s="138"/>
    </row>
    <row r="538" spans="2:3" ht="12.75" customHeight="1">
      <c r="B538" s="138"/>
      <c r="C538" s="138"/>
    </row>
    <row r="539" spans="2:3" ht="12.75" customHeight="1">
      <c r="B539" s="138"/>
      <c r="C539" s="138"/>
    </row>
    <row r="540" spans="2:3" ht="12.75" customHeight="1">
      <c r="B540" s="138"/>
      <c r="C540" s="138"/>
    </row>
    <row r="541" spans="2:3" ht="12.75" customHeight="1">
      <c r="B541" s="138"/>
      <c r="C541" s="138"/>
    </row>
    <row r="542" spans="2:3" ht="12.75" customHeight="1">
      <c r="B542" s="138"/>
      <c r="C542" s="138"/>
    </row>
    <row r="543" spans="2:3" ht="12.75" customHeight="1">
      <c r="B543" s="138"/>
      <c r="C543" s="138"/>
    </row>
    <row r="544" spans="2:3" ht="12.75" customHeight="1">
      <c r="B544" s="138"/>
      <c r="C544" s="138"/>
    </row>
    <row r="545" spans="2:3" ht="12.75" customHeight="1">
      <c r="B545" s="138"/>
      <c r="C545" s="138"/>
    </row>
    <row r="546" spans="2:3" ht="12.75" customHeight="1">
      <c r="B546" s="138"/>
      <c r="C546" s="138"/>
    </row>
    <row r="547" spans="2:3" ht="12.75" customHeight="1">
      <c r="B547" s="138"/>
      <c r="C547" s="138"/>
    </row>
    <row r="548" spans="2:3" ht="12.75" customHeight="1">
      <c r="B548" s="138"/>
      <c r="C548" s="138"/>
    </row>
    <row r="549" spans="2:3" ht="12.75" customHeight="1">
      <c r="B549" s="138"/>
      <c r="C549" s="138"/>
    </row>
    <row r="550" spans="2:3" ht="12.75" customHeight="1">
      <c r="B550" s="138"/>
      <c r="C550" s="138"/>
    </row>
    <row r="551" spans="2:3" ht="12.75" customHeight="1">
      <c r="B551" s="138"/>
      <c r="C551" s="138"/>
    </row>
    <row r="552" spans="2:3" ht="12.75" customHeight="1">
      <c r="B552" s="138"/>
      <c r="C552" s="138"/>
    </row>
    <row r="553" spans="2:3" ht="12.75" customHeight="1">
      <c r="B553" s="138"/>
      <c r="C553" s="138"/>
    </row>
    <row r="554" spans="2:3" ht="12.75" customHeight="1">
      <c r="B554" s="138"/>
      <c r="C554" s="138"/>
    </row>
    <row r="555" spans="2:3" ht="12.75" customHeight="1">
      <c r="B555" s="138"/>
      <c r="C555" s="138"/>
    </row>
    <row r="556" spans="2:3" ht="12.75" customHeight="1">
      <c r="B556" s="138"/>
      <c r="C556" s="138"/>
    </row>
    <row r="557" spans="2:3" ht="12.75" customHeight="1">
      <c r="B557" s="138"/>
      <c r="C557" s="138"/>
    </row>
    <row r="558" spans="2:3" ht="12.75" customHeight="1">
      <c r="B558" s="138"/>
      <c r="C558" s="138"/>
    </row>
    <row r="559" spans="2:3" ht="12.75" customHeight="1">
      <c r="B559" s="138"/>
      <c r="C559" s="138"/>
    </row>
    <row r="560" spans="2:3" ht="12.75" customHeight="1">
      <c r="B560" s="138"/>
      <c r="C560" s="138"/>
    </row>
    <row r="561" spans="2:3" ht="12.75" customHeight="1">
      <c r="B561" s="138"/>
      <c r="C561" s="138"/>
    </row>
    <row r="562" spans="2:3" ht="12.75" customHeight="1">
      <c r="B562" s="138"/>
      <c r="C562" s="138"/>
    </row>
    <row r="563" spans="2:3" ht="12.75" customHeight="1">
      <c r="B563" s="138"/>
      <c r="C563" s="138"/>
    </row>
    <row r="564" spans="2:3" ht="12.75" customHeight="1">
      <c r="B564" s="138"/>
      <c r="C564" s="138"/>
    </row>
    <row r="565" spans="2:3" ht="12.75" customHeight="1">
      <c r="B565" s="138"/>
      <c r="C565" s="138"/>
    </row>
    <row r="566" spans="2:3" ht="12.75" customHeight="1">
      <c r="B566" s="138"/>
      <c r="C566" s="138"/>
    </row>
    <row r="567" spans="2:3" ht="12.75" customHeight="1">
      <c r="B567" s="138"/>
      <c r="C567" s="138"/>
    </row>
    <row r="568" spans="2:3" ht="12.75" customHeight="1">
      <c r="B568" s="138"/>
      <c r="C568" s="138"/>
    </row>
    <row r="569" spans="2:3" ht="12.75" customHeight="1">
      <c r="B569" s="138"/>
      <c r="C569" s="138"/>
    </row>
    <row r="570" spans="2:3" ht="12.75" customHeight="1">
      <c r="B570" s="138"/>
      <c r="C570" s="138"/>
    </row>
    <row r="571" spans="2:3" ht="12.75" customHeight="1">
      <c r="B571" s="138"/>
      <c r="C571" s="138"/>
    </row>
    <row r="572" spans="2:3" ht="12.75" customHeight="1">
      <c r="B572" s="138"/>
      <c r="C572" s="138"/>
    </row>
    <row r="573" spans="2:3" ht="12.75" customHeight="1">
      <c r="B573" s="138"/>
      <c r="C573" s="138"/>
    </row>
    <row r="574" spans="2:3" ht="12.75" customHeight="1">
      <c r="B574" s="138"/>
      <c r="C574" s="138"/>
    </row>
    <row r="575" spans="2:3" ht="12.75" customHeight="1">
      <c r="B575" s="138"/>
      <c r="C575" s="138"/>
    </row>
    <row r="576" spans="2:3" ht="12.75" customHeight="1">
      <c r="B576" s="138"/>
      <c r="C576" s="138"/>
    </row>
    <row r="577" spans="2:3" ht="12.75" customHeight="1">
      <c r="B577" s="138"/>
      <c r="C577" s="138"/>
    </row>
    <row r="578" spans="2:3" ht="12.75" customHeight="1">
      <c r="B578" s="138"/>
      <c r="C578" s="138"/>
    </row>
    <row r="579" spans="2:3" ht="12.75" customHeight="1">
      <c r="B579" s="138"/>
      <c r="C579" s="138"/>
    </row>
    <row r="580" spans="2:3" ht="12.75" customHeight="1">
      <c r="B580" s="138"/>
      <c r="C580" s="138"/>
    </row>
    <row r="581" spans="2:3" ht="12.75" customHeight="1">
      <c r="B581" s="138"/>
      <c r="C581" s="138"/>
    </row>
    <row r="582" spans="2:3" ht="12.75" customHeight="1">
      <c r="B582" s="138"/>
      <c r="C582" s="138"/>
    </row>
    <row r="583" spans="2:3" ht="12.75" customHeight="1">
      <c r="B583" s="138"/>
      <c r="C583" s="138"/>
    </row>
    <row r="584" spans="2:3" ht="12.75" customHeight="1">
      <c r="B584" s="138"/>
      <c r="C584" s="138"/>
    </row>
    <row r="585" spans="2:3" ht="12.75" customHeight="1">
      <c r="B585" s="138"/>
      <c r="C585" s="138"/>
    </row>
    <row r="586" spans="2:3" ht="12.75" customHeight="1">
      <c r="B586" s="138"/>
      <c r="C586" s="138"/>
    </row>
    <row r="587" spans="2:3" ht="12.75" customHeight="1">
      <c r="B587" s="138"/>
      <c r="C587" s="138"/>
    </row>
    <row r="588" spans="2:3" ht="12.75" customHeight="1">
      <c r="B588" s="138"/>
      <c r="C588" s="138"/>
    </row>
    <row r="589" spans="2:3" ht="12.75" customHeight="1">
      <c r="B589" s="138"/>
      <c r="C589" s="138"/>
    </row>
    <row r="590" spans="2:3" ht="12.75" customHeight="1">
      <c r="B590" s="138"/>
      <c r="C590" s="138"/>
    </row>
    <row r="591" spans="2:3" ht="12.75" customHeight="1">
      <c r="B591" s="138"/>
      <c r="C591" s="138"/>
    </row>
    <row r="592" spans="2:3" ht="12.75" customHeight="1">
      <c r="B592" s="138"/>
      <c r="C592" s="138"/>
    </row>
    <row r="593" spans="2:3" ht="12.75" customHeight="1">
      <c r="B593" s="138"/>
      <c r="C593" s="138"/>
    </row>
    <row r="594" spans="2:3" ht="12.75" customHeight="1">
      <c r="B594" s="138"/>
      <c r="C594" s="138"/>
    </row>
    <row r="595" spans="2:3" ht="12.75" customHeight="1">
      <c r="B595" s="138"/>
      <c r="C595" s="138"/>
    </row>
    <row r="596" spans="2:3" ht="12.75" customHeight="1">
      <c r="B596" s="138"/>
      <c r="C596" s="138"/>
    </row>
    <row r="597" spans="2:3" ht="12.75" customHeight="1">
      <c r="B597" s="138"/>
      <c r="C597" s="138"/>
    </row>
    <row r="598" spans="2:3" ht="12.75" customHeight="1">
      <c r="B598" s="138"/>
      <c r="C598" s="138"/>
    </row>
    <row r="599" spans="2:3" ht="12.75" customHeight="1">
      <c r="B599" s="138"/>
      <c r="C599" s="138"/>
    </row>
    <row r="600" spans="2:3" ht="12.75" customHeight="1">
      <c r="B600" s="138"/>
      <c r="C600" s="138"/>
    </row>
    <row r="601" spans="2:3" ht="12.75" customHeight="1">
      <c r="B601" s="138"/>
      <c r="C601" s="138"/>
    </row>
    <row r="602" spans="2:3" ht="12.75" customHeight="1">
      <c r="B602" s="138"/>
      <c r="C602" s="138"/>
    </row>
    <row r="603" spans="2:3" ht="12.75" customHeight="1">
      <c r="B603" s="138"/>
      <c r="C603" s="138"/>
    </row>
    <row r="604" spans="2:3" ht="12.75" customHeight="1">
      <c r="B604" s="138"/>
      <c r="C604" s="138"/>
    </row>
    <row r="605" spans="2:3" ht="12.75" customHeight="1">
      <c r="B605" s="138"/>
      <c r="C605" s="138"/>
    </row>
    <row r="606" spans="2:3" ht="12.75" customHeight="1">
      <c r="B606" s="138"/>
      <c r="C606" s="138"/>
    </row>
    <row r="607" spans="2:3" ht="12.75" customHeight="1">
      <c r="B607" s="138"/>
      <c r="C607" s="138"/>
    </row>
    <row r="608" spans="2:3" ht="12.75" customHeight="1">
      <c r="B608" s="138"/>
      <c r="C608" s="138"/>
    </row>
    <row r="609" spans="2:3" ht="12.75" customHeight="1">
      <c r="B609" s="138"/>
      <c r="C609" s="138"/>
    </row>
    <row r="610" spans="2:3" ht="12.75" customHeight="1">
      <c r="B610" s="138"/>
      <c r="C610" s="138"/>
    </row>
    <row r="611" spans="2:3" ht="12.75" customHeight="1">
      <c r="B611" s="138"/>
      <c r="C611" s="138"/>
    </row>
    <row r="612" spans="2:3" ht="12.75" customHeight="1">
      <c r="B612" s="138"/>
      <c r="C612" s="138"/>
    </row>
    <row r="613" spans="2:3" ht="12.75" customHeight="1">
      <c r="B613" s="138"/>
      <c r="C613" s="138"/>
    </row>
    <row r="614" spans="2:3" ht="12.75" customHeight="1">
      <c r="B614" s="138"/>
      <c r="C614" s="138"/>
    </row>
    <row r="615" spans="2:3" ht="12.75" customHeight="1">
      <c r="B615" s="138"/>
      <c r="C615" s="138"/>
    </row>
    <row r="616" spans="2:3" ht="12.75" customHeight="1">
      <c r="B616" s="138"/>
      <c r="C616" s="138"/>
    </row>
    <row r="617" spans="2:3" ht="12.75" customHeight="1">
      <c r="B617" s="138"/>
      <c r="C617" s="138"/>
    </row>
    <row r="618" spans="2:3" ht="12.75" customHeight="1">
      <c r="B618" s="138"/>
      <c r="C618" s="138"/>
    </row>
    <row r="619" spans="2:3" ht="12.75" customHeight="1">
      <c r="B619" s="138"/>
      <c r="C619" s="138"/>
    </row>
    <row r="620" spans="2:3" ht="12.75" customHeight="1">
      <c r="B620" s="138"/>
      <c r="C620" s="138"/>
    </row>
    <row r="621" spans="2:3" ht="12.75" customHeight="1">
      <c r="B621" s="138"/>
      <c r="C621" s="138"/>
    </row>
    <row r="622" spans="2:3" ht="12.75" customHeight="1">
      <c r="B622" s="138"/>
      <c r="C622" s="138"/>
    </row>
    <row r="623" spans="2:3" ht="12.75" customHeight="1">
      <c r="B623" s="138"/>
      <c r="C623" s="138"/>
    </row>
    <row r="624" spans="2:3" ht="12.75" customHeight="1">
      <c r="B624" s="138"/>
      <c r="C624" s="138"/>
    </row>
    <row r="625" spans="2:3" ht="12.75" customHeight="1">
      <c r="B625" s="138"/>
      <c r="C625" s="138"/>
    </row>
    <row r="626" spans="2:3" ht="12.75" customHeight="1">
      <c r="B626" s="138"/>
      <c r="C626" s="138"/>
    </row>
    <row r="627" spans="2:3" ht="12.75" customHeight="1">
      <c r="B627" s="138"/>
      <c r="C627" s="138"/>
    </row>
    <row r="628" spans="2:3" ht="12.75" customHeight="1">
      <c r="B628" s="138"/>
      <c r="C628" s="138"/>
    </row>
    <row r="629" spans="2:3" ht="12.75" customHeight="1">
      <c r="B629" s="138"/>
      <c r="C629" s="138"/>
    </row>
    <row r="630" spans="2:3" ht="12.75" customHeight="1">
      <c r="B630" s="138"/>
      <c r="C630" s="138"/>
    </row>
    <row r="631" spans="2:3" ht="12.75" customHeight="1">
      <c r="B631" s="138"/>
      <c r="C631" s="138"/>
    </row>
    <row r="632" spans="2:3" ht="12.75" customHeight="1">
      <c r="B632" s="138"/>
      <c r="C632" s="138"/>
    </row>
    <row r="633" spans="2:3" ht="12.75" customHeight="1">
      <c r="B633" s="138"/>
      <c r="C633" s="138"/>
    </row>
    <row r="634" spans="2:3" ht="12.75" customHeight="1">
      <c r="B634" s="138"/>
      <c r="C634" s="138"/>
    </row>
    <row r="635" spans="2:3" ht="12.75" customHeight="1">
      <c r="B635" s="138"/>
      <c r="C635" s="138"/>
    </row>
    <row r="636" spans="2:3" ht="12.75" customHeight="1">
      <c r="B636" s="138"/>
      <c r="C636" s="138"/>
    </row>
    <row r="637" spans="2:3" ht="12.75" customHeight="1">
      <c r="B637" s="138"/>
      <c r="C637" s="138"/>
    </row>
    <row r="638" spans="2:3" ht="12.75" customHeight="1">
      <c r="B638" s="138"/>
      <c r="C638" s="138"/>
    </row>
    <row r="639" spans="2:3" ht="12.75" customHeight="1">
      <c r="B639" s="138"/>
      <c r="C639" s="138"/>
    </row>
    <row r="640" spans="2:3" ht="12.75" customHeight="1">
      <c r="B640" s="138"/>
      <c r="C640" s="138"/>
    </row>
    <row r="641" spans="2:3" ht="12.75" customHeight="1">
      <c r="B641" s="138"/>
      <c r="C641" s="138"/>
    </row>
    <row r="642" spans="2:3" ht="12.75" customHeight="1">
      <c r="B642" s="138"/>
      <c r="C642" s="138"/>
    </row>
    <row r="643" spans="2:3" ht="12.75" customHeight="1">
      <c r="B643" s="138"/>
      <c r="C643" s="138"/>
    </row>
    <row r="644" spans="2:3" ht="12.75" customHeight="1">
      <c r="B644" s="138"/>
      <c r="C644" s="138"/>
    </row>
    <row r="645" spans="2:3" ht="12.75" customHeight="1">
      <c r="B645" s="138"/>
      <c r="C645" s="138"/>
    </row>
    <row r="646" spans="2:3" ht="12.75" customHeight="1">
      <c r="B646" s="138"/>
      <c r="C646" s="138"/>
    </row>
    <row r="647" spans="2:3" ht="12.75" customHeight="1">
      <c r="B647" s="138"/>
      <c r="C647" s="138"/>
    </row>
    <row r="648" spans="2:3" ht="12.75" customHeight="1">
      <c r="B648" s="138"/>
      <c r="C648" s="138"/>
    </row>
    <row r="649" spans="2:3" ht="12.75" customHeight="1">
      <c r="B649" s="138"/>
      <c r="C649" s="138"/>
    </row>
    <row r="650" spans="2:3" ht="12.75" customHeight="1">
      <c r="B650" s="138"/>
      <c r="C650" s="138"/>
    </row>
    <row r="651" spans="2:3" ht="12.75" customHeight="1">
      <c r="B651" s="138"/>
      <c r="C651" s="138"/>
    </row>
    <row r="652" spans="2:3" ht="12.75" customHeight="1">
      <c r="B652" s="138"/>
      <c r="C652" s="138"/>
    </row>
    <row r="653" spans="2:3" ht="12.75" customHeight="1">
      <c r="B653" s="138"/>
      <c r="C653" s="138"/>
    </row>
    <row r="654" spans="2:3" ht="12.75" customHeight="1">
      <c r="B654" s="138"/>
      <c r="C654" s="138"/>
    </row>
    <row r="655" spans="2:3" ht="12.75" customHeight="1">
      <c r="B655" s="138"/>
      <c r="C655" s="138"/>
    </row>
    <row r="656" spans="2:3" ht="12.75" customHeight="1">
      <c r="B656" s="138"/>
      <c r="C656" s="138"/>
    </row>
    <row r="657" spans="2:3" ht="12.75" customHeight="1">
      <c r="B657" s="138"/>
      <c r="C657" s="138"/>
    </row>
    <row r="658" spans="2:3" ht="12.75" customHeight="1">
      <c r="B658" s="138"/>
      <c r="C658" s="138"/>
    </row>
    <row r="659" spans="2:3" ht="12.75" customHeight="1">
      <c r="B659" s="138"/>
      <c r="C659" s="138"/>
    </row>
    <row r="660" spans="2:3" ht="12.75" customHeight="1">
      <c r="B660" s="138"/>
      <c r="C660" s="138"/>
    </row>
    <row r="661" spans="2:3" ht="12.75" customHeight="1">
      <c r="B661" s="138"/>
      <c r="C661" s="138"/>
    </row>
    <row r="662" spans="2:3" ht="12.75" customHeight="1">
      <c r="B662" s="138"/>
      <c r="C662" s="138"/>
    </row>
    <row r="663" spans="2:3" ht="12.75" customHeight="1">
      <c r="B663" s="138"/>
      <c r="C663" s="138"/>
    </row>
    <row r="664" spans="2:3" ht="12.75" customHeight="1">
      <c r="B664" s="138"/>
      <c r="C664" s="138"/>
    </row>
    <row r="665" spans="2:3" ht="12.75" customHeight="1">
      <c r="B665" s="138"/>
      <c r="C665" s="138"/>
    </row>
    <row r="666" spans="2:3" ht="12.75" customHeight="1">
      <c r="B666" s="138"/>
      <c r="C666" s="138"/>
    </row>
    <row r="667" spans="2:3" ht="12.75" customHeight="1">
      <c r="B667" s="138"/>
      <c r="C667" s="138"/>
    </row>
    <row r="668" spans="2:3" ht="12.75" customHeight="1">
      <c r="B668" s="138"/>
      <c r="C668" s="138"/>
    </row>
    <row r="669" spans="2:3" ht="12.75" customHeight="1">
      <c r="B669" s="138"/>
      <c r="C669" s="138"/>
    </row>
    <row r="670" spans="2:3" ht="12.75" customHeight="1">
      <c r="B670" s="138"/>
      <c r="C670" s="138"/>
    </row>
    <row r="671" spans="2:3" ht="12.75" customHeight="1">
      <c r="B671" s="138"/>
      <c r="C671" s="138"/>
    </row>
    <row r="672" spans="2:3" ht="12.75" customHeight="1">
      <c r="B672" s="138"/>
      <c r="C672" s="138"/>
    </row>
    <row r="673" spans="2:3" ht="12.75" customHeight="1">
      <c r="B673" s="138"/>
      <c r="C673" s="138"/>
    </row>
    <row r="674" spans="2:3" ht="12.75" customHeight="1">
      <c r="B674" s="138"/>
      <c r="C674" s="138"/>
    </row>
    <row r="675" spans="2:3" ht="12.75" customHeight="1">
      <c r="B675" s="138"/>
      <c r="C675" s="138"/>
    </row>
    <row r="676" spans="2:3" ht="12.75" customHeight="1">
      <c r="B676" s="138"/>
      <c r="C676" s="138"/>
    </row>
    <row r="677" spans="2:3" ht="12.75" customHeight="1">
      <c r="B677" s="138"/>
      <c r="C677" s="138"/>
    </row>
    <row r="678" spans="2:3" ht="12.75" customHeight="1">
      <c r="B678" s="138"/>
      <c r="C678" s="138"/>
    </row>
    <row r="679" spans="2:3" ht="12.75" customHeight="1">
      <c r="B679" s="138"/>
      <c r="C679" s="138"/>
    </row>
    <row r="680" spans="2:3" ht="12.75" customHeight="1">
      <c r="B680" s="138"/>
      <c r="C680" s="138"/>
    </row>
    <row r="681" spans="2:3" ht="12.75" customHeight="1">
      <c r="B681" s="138"/>
      <c r="C681" s="138"/>
    </row>
    <row r="682" spans="2:3" ht="12.75" customHeight="1">
      <c r="B682" s="138"/>
      <c r="C682" s="138"/>
    </row>
    <row r="683" spans="2:3" ht="12.75" customHeight="1">
      <c r="B683" s="138"/>
      <c r="C683" s="138"/>
    </row>
    <row r="684" spans="2:3" ht="12.75" customHeight="1">
      <c r="B684" s="138"/>
      <c r="C684" s="138"/>
    </row>
    <row r="685" spans="2:3" ht="12.75" customHeight="1">
      <c r="B685" s="138"/>
      <c r="C685" s="138"/>
    </row>
    <row r="686" spans="2:3" ht="12.75" customHeight="1">
      <c r="B686" s="138"/>
      <c r="C686" s="138"/>
    </row>
    <row r="687" spans="2:3" ht="12.75" customHeight="1">
      <c r="B687" s="138"/>
      <c r="C687" s="138"/>
    </row>
    <row r="688" spans="2:3" ht="12.75" customHeight="1">
      <c r="B688" s="138"/>
      <c r="C688" s="138"/>
    </row>
    <row r="689" spans="2:3" ht="12.75" customHeight="1">
      <c r="B689" s="138"/>
      <c r="C689" s="138"/>
    </row>
    <row r="690" spans="2:3" ht="12.75" customHeight="1">
      <c r="B690" s="138"/>
      <c r="C690" s="138"/>
    </row>
    <row r="691" spans="2:3" ht="12.75" customHeight="1">
      <c r="B691" s="138"/>
      <c r="C691" s="138"/>
    </row>
    <row r="692" spans="2:3" ht="12.75" customHeight="1">
      <c r="B692" s="138"/>
      <c r="C692" s="138"/>
    </row>
    <row r="693" spans="2:3" ht="12.75" customHeight="1">
      <c r="B693" s="138"/>
      <c r="C693" s="138"/>
    </row>
    <row r="694" spans="2:3" ht="12.75" customHeight="1">
      <c r="B694" s="138"/>
      <c r="C694" s="138"/>
    </row>
    <row r="695" spans="2:3" ht="12.75" customHeight="1">
      <c r="B695" s="138"/>
      <c r="C695" s="138"/>
    </row>
    <row r="696" spans="2:3" ht="12.75" customHeight="1">
      <c r="B696" s="138"/>
      <c r="C696" s="138"/>
    </row>
    <row r="697" spans="2:3" ht="12.75" customHeight="1">
      <c r="B697" s="138"/>
      <c r="C697" s="138"/>
    </row>
    <row r="698" spans="2:3" ht="12.75" customHeight="1">
      <c r="B698" s="138"/>
      <c r="C698" s="138"/>
    </row>
    <row r="699" spans="2:3" ht="12.75" customHeight="1">
      <c r="B699" s="138"/>
      <c r="C699" s="138"/>
    </row>
    <row r="700" spans="2:3" ht="12.75" customHeight="1">
      <c r="B700" s="138"/>
      <c r="C700" s="138"/>
    </row>
    <row r="701" spans="2:3" ht="12.75" customHeight="1">
      <c r="B701" s="138"/>
      <c r="C701" s="138"/>
    </row>
    <row r="702" spans="2:3" ht="12.75" customHeight="1">
      <c r="B702" s="138"/>
      <c r="C702" s="138"/>
    </row>
    <row r="703" spans="2:3" ht="12.75" customHeight="1">
      <c r="B703" s="138"/>
      <c r="C703" s="138"/>
    </row>
    <row r="704" spans="2:3" ht="12.75" customHeight="1">
      <c r="B704" s="138"/>
      <c r="C704" s="138"/>
    </row>
    <row r="705" spans="2:3" ht="12.75" customHeight="1">
      <c r="B705" s="138"/>
      <c r="C705" s="138"/>
    </row>
    <row r="706" spans="2:3" ht="12.75" customHeight="1">
      <c r="B706" s="138"/>
      <c r="C706" s="138"/>
    </row>
    <row r="707" spans="2:3" ht="12.75" customHeight="1">
      <c r="B707" s="138"/>
      <c r="C707" s="138"/>
    </row>
    <row r="708" spans="2:3" ht="12.75" customHeight="1">
      <c r="B708" s="138"/>
      <c r="C708" s="138"/>
    </row>
    <row r="709" spans="2:3" ht="12.75" customHeight="1">
      <c r="B709" s="138"/>
      <c r="C709" s="138"/>
    </row>
    <row r="710" spans="2:3" ht="12.75" customHeight="1">
      <c r="B710" s="138"/>
      <c r="C710" s="138"/>
    </row>
    <row r="711" spans="2:3" ht="12.75" customHeight="1">
      <c r="B711" s="138"/>
      <c r="C711" s="138"/>
    </row>
    <row r="712" spans="2:3" ht="12.75" customHeight="1">
      <c r="B712" s="138"/>
      <c r="C712" s="138"/>
    </row>
    <row r="713" spans="2:3" ht="12.75" customHeight="1">
      <c r="B713" s="138"/>
      <c r="C713" s="138"/>
    </row>
    <row r="714" spans="2:3" ht="12.75" customHeight="1">
      <c r="B714" s="138"/>
      <c r="C714" s="138"/>
    </row>
    <row r="715" spans="2:3" ht="12.75" customHeight="1">
      <c r="B715" s="138"/>
      <c r="C715" s="138"/>
    </row>
    <row r="716" spans="2:3" ht="12.75" customHeight="1">
      <c r="B716" s="138"/>
      <c r="C716" s="138"/>
    </row>
    <row r="717" spans="2:3" ht="12.75" customHeight="1">
      <c r="B717" s="138"/>
      <c r="C717" s="138"/>
    </row>
    <row r="718" spans="2:3" ht="12.75" customHeight="1">
      <c r="B718" s="138"/>
      <c r="C718" s="138"/>
    </row>
    <row r="719" spans="2:3" ht="12.75" customHeight="1">
      <c r="B719" s="138"/>
      <c r="C719" s="138"/>
    </row>
    <row r="720" spans="2:3" ht="12.75" customHeight="1">
      <c r="B720" s="138"/>
      <c r="C720" s="138"/>
    </row>
    <row r="721" spans="2:3" ht="12.75" customHeight="1">
      <c r="B721" s="138"/>
      <c r="C721" s="138"/>
    </row>
    <row r="722" spans="2:3" ht="12.75" customHeight="1">
      <c r="B722" s="138"/>
      <c r="C722" s="138"/>
    </row>
    <row r="723" spans="2:3" ht="12.75" customHeight="1">
      <c r="B723" s="138"/>
      <c r="C723" s="138"/>
    </row>
    <row r="724" spans="2:3" ht="12.75" customHeight="1">
      <c r="B724" s="138"/>
      <c r="C724" s="138"/>
    </row>
    <row r="725" spans="2:3" ht="12.75" customHeight="1">
      <c r="B725" s="138"/>
      <c r="C725" s="138"/>
    </row>
    <row r="726" spans="2:3" ht="12.75" customHeight="1">
      <c r="B726" s="138"/>
      <c r="C726" s="138"/>
    </row>
    <row r="727" spans="2:3" ht="12.75" customHeight="1">
      <c r="B727" s="138"/>
      <c r="C727" s="138"/>
    </row>
    <row r="728" spans="2:3" ht="12.75" customHeight="1">
      <c r="B728" s="138"/>
      <c r="C728" s="138"/>
    </row>
    <row r="729" spans="2:3" ht="12.75" customHeight="1">
      <c r="B729" s="138"/>
      <c r="C729" s="138"/>
    </row>
    <row r="730" spans="2:3" ht="12.75" customHeight="1">
      <c r="B730" s="138"/>
      <c r="C730" s="138"/>
    </row>
    <row r="731" spans="2:3" ht="12.75" customHeight="1">
      <c r="B731" s="138"/>
      <c r="C731" s="138"/>
    </row>
    <row r="732" spans="2:3" ht="12.75" customHeight="1">
      <c r="B732" s="138"/>
      <c r="C732" s="138"/>
    </row>
    <row r="733" spans="2:3" ht="12.75" customHeight="1">
      <c r="B733" s="138"/>
      <c r="C733" s="138"/>
    </row>
    <row r="734" spans="2:3" ht="12.75" customHeight="1">
      <c r="B734" s="138"/>
      <c r="C734" s="138"/>
    </row>
    <row r="735" spans="2:3" ht="12.75" customHeight="1">
      <c r="B735" s="138"/>
      <c r="C735" s="138"/>
    </row>
    <row r="736" spans="2:3" ht="12.75" customHeight="1">
      <c r="B736" s="138"/>
      <c r="C736" s="138"/>
    </row>
    <row r="737" spans="2:3" ht="12.75" customHeight="1">
      <c r="B737" s="138"/>
      <c r="C737" s="138"/>
    </row>
    <row r="738" spans="2:3" ht="12.75" customHeight="1">
      <c r="B738" s="138"/>
      <c r="C738" s="138"/>
    </row>
    <row r="739" spans="2:3" ht="12.75" customHeight="1">
      <c r="B739" s="138"/>
      <c r="C739" s="138"/>
    </row>
    <row r="740" spans="2:3" ht="12.75" customHeight="1">
      <c r="B740" s="138"/>
      <c r="C740" s="138"/>
    </row>
    <row r="741" spans="2:3" ht="12.75" customHeight="1">
      <c r="B741" s="138"/>
      <c r="C741" s="138"/>
    </row>
    <row r="742" spans="2:3" ht="12.75" customHeight="1">
      <c r="B742" s="138"/>
      <c r="C742" s="138"/>
    </row>
    <row r="743" spans="2:3" ht="12.75" customHeight="1">
      <c r="B743" s="138"/>
      <c r="C743" s="138"/>
    </row>
    <row r="744" spans="2:3" ht="12.75" customHeight="1">
      <c r="B744" s="138"/>
      <c r="C744" s="138"/>
    </row>
    <row r="745" spans="2:3" ht="12.75" customHeight="1">
      <c r="B745" s="138"/>
      <c r="C745" s="138"/>
    </row>
    <row r="746" spans="2:3" ht="12.75" customHeight="1">
      <c r="B746" s="138"/>
      <c r="C746" s="138"/>
    </row>
    <row r="747" spans="2:3" ht="12.75" customHeight="1">
      <c r="B747" s="138"/>
      <c r="C747" s="138"/>
    </row>
    <row r="748" spans="2:3" ht="12.75" customHeight="1">
      <c r="B748" s="138"/>
      <c r="C748" s="138"/>
    </row>
    <row r="749" spans="2:3" ht="12.75" customHeight="1">
      <c r="B749" s="138"/>
      <c r="C749" s="138"/>
    </row>
    <row r="750" spans="2:3" ht="12.75" customHeight="1">
      <c r="B750" s="138"/>
      <c r="C750" s="138"/>
    </row>
    <row r="751" spans="2:3" ht="12.75" customHeight="1">
      <c r="B751" s="138"/>
      <c r="C751" s="138"/>
    </row>
    <row r="752" spans="2:3" ht="12.75" customHeight="1">
      <c r="B752" s="138"/>
      <c r="C752" s="138"/>
    </row>
    <row r="753" spans="2:3" ht="12.75" customHeight="1">
      <c r="B753" s="138"/>
      <c r="C753" s="138"/>
    </row>
    <row r="754" spans="2:3" ht="12.75" customHeight="1">
      <c r="B754" s="138"/>
      <c r="C754" s="138"/>
    </row>
    <row r="755" spans="2:3" ht="12.75" customHeight="1">
      <c r="B755" s="138"/>
      <c r="C755" s="138"/>
    </row>
    <row r="756" spans="2:3" ht="12.75" customHeight="1">
      <c r="B756" s="138"/>
      <c r="C756" s="138"/>
    </row>
    <row r="757" spans="2:3" ht="12.75" customHeight="1">
      <c r="B757" s="138"/>
      <c r="C757" s="138"/>
    </row>
    <row r="758" spans="2:3" ht="12.75" customHeight="1">
      <c r="B758" s="138"/>
      <c r="C758" s="138"/>
    </row>
    <row r="759" spans="2:3" ht="12.75" customHeight="1">
      <c r="B759" s="138"/>
      <c r="C759" s="138"/>
    </row>
    <row r="760" spans="2:3" ht="12.75" customHeight="1">
      <c r="B760" s="138"/>
      <c r="C760" s="138"/>
    </row>
    <row r="761" spans="2:3" ht="12.75" customHeight="1">
      <c r="B761" s="138"/>
      <c r="C761" s="138"/>
    </row>
    <row r="762" spans="2:3" ht="12.75" customHeight="1">
      <c r="B762" s="138"/>
      <c r="C762" s="138"/>
    </row>
    <row r="763" spans="2:3" ht="12.75" customHeight="1">
      <c r="B763" s="138"/>
      <c r="C763" s="138"/>
    </row>
    <row r="764" spans="2:3" ht="12.75" customHeight="1">
      <c r="B764" s="138"/>
      <c r="C764" s="138"/>
    </row>
    <row r="765" spans="2:3" ht="12.75" customHeight="1">
      <c r="B765" s="138"/>
      <c r="C765" s="138"/>
    </row>
    <row r="766" spans="2:3" ht="12.75" customHeight="1">
      <c r="B766" s="138"/>
      <c r="C766" s="138"/>
    </row>
    <row r="767" spans="2:3" ht="12.75" customHeight="1">
      <c r="B767" s="138"/>
      <c r="C767" s="138"/>
    </row>
    <row r="768" spans="2:3" ht="12.75" customHeight="1">
      <c r="B768" s="138"/>
      <c r="C768" s="138"/>
    </row>
    <row r="769" spans="2:3" ht="12.75" customHeight="1">
      <c r="B769" s="138"/>
      <c r="C769" s="138"/>
    </row>
    <row r="770" spans="2:3" ht="12.75" customHeight="1">
      <c r="B770" s="138"/>
      <c r="C770" s="138"/>
    </row>
    <row r="771" spans="2:3" ht="12.75" customHeight="1">
      <c r="B771" s="138"/>
      <c r="C771" s="138"/>
    </row>
    <row r="772" spans="2:3" ht="12.75" customHeight="1">
      <c r="B772" s="138"/>
      <c r="C772" s="138"/>
    </row>
    <row r="773" spans="2:3" ht="12.75" customHeight="1">
      <c r="B773" s="138"/>
      <c r="C773" s="138"/>
    </row>
    <row r="774" spans="2:3" ht="12.75" customHeight="1">
      <c r="B774" s="138"/>
      <c r="C774" s="138"/>
    </row>
    <row r="775" spans="2:3" ht="12.75" customHeight="1">
      <c r="B775" s="138"/>
      <c r="C775" s="138"/>
    </row>
    <row r="776" spans="2:3" ht="12.75" customHeight="1">
      <c r="B776" s="138"/>
      <c r="C776" s="138"/>
    </row>
    <row r="777" spans="2:3" ht="12.75" customHeight="1">
      <c r="B777" s="138"/>
      <c r="C777" s="138"/>
    </row>
    <row r="778" spans="2:3" ht="12.75" customHeight="1">
      <c r="B778" s="138"/>
      <c r="C778" s="138"/>
    </row>
    <row r="779" spans="2:3" ht="12.75" customHeight="1">
      <c r="B779" s="138"/>
      <c r="C779" s="138"/>
    </row>
    <row r="780" spans="2:3" ht="12.75" customHeight="1">
      <c r="B780" s="138"/>
      <c r="C780" s="138"/>
    </row>
    <row r="781" spans="2:3" ht="12.75" customHeight="1">
      <c r="B781" s="138"/>
      <c r="C781" s="138"/>
    </row>
    <row r="782" spans="2:3" ht="12.75" customHeight="1">
      <c r="B782" s="138"/>
      <c r="C782" s="138"/>
    </row>
    <row r="783" spans="2:3" ht="12.75" customHeight="1">
      <c r="B783" s="138"/>
      <c r="C783" s="138"/>
    </row>
    <row r="784" spans="2:3" ht="12.75" customHeight="1">
      <c r="B784" s="138"/>
      <c r="C784" s="138"/>
    </row>
    <row r="785" spans="2:3" ht="12.75" customHeight="1">
      <c r="B785" s="138"/>
      <c r="C785" s="138"/>
    </row>
    <row r="786" spans="2:3" ht="12.75" customHeight="1">
      <c r="B786" s="138"/>
      <c r="C786" s="138"/>
    </row>
    <row r="787" spans="2:3" ht="12.75" customHeight="1">
      <c r="B787" s="138"/>
      <c r="C787" s="138"/>
    </row>
    <row r="788" spans="2:3" ht="12.75" customHeight="1">
      <c r="B788" s="138"/>
      <c r="C788" s="138"/>
    </row>
    <row r="789" spans="2:3" ht="12.75" customHeight="1">
      <c r="B789" s="138"/>
      <c r="C789" s="138"/>
    </row>
    <row r="790" spans="2:3" ht="12.75" customHeight="1">
      <c r="B790" s="138"/>
      <c r="C790" s="138"/>
    </row>
    <row r="791" spans="2:3" ht="12.75" customHeight="1">
      <c r="B791" s="138"/>
      <c r="C791" s="138"/>
    </row>
    <row r="792" spans="2:3" ht="12.75" customHeight="1">
      <c r="B792" s="138"/>
      <c r="C792" s="138"/>
    </row>
    <row r="793" spans="2:3" ht="12.75" customHeight="1">
      <c r="B793" s="138"/>
      <c r="C793" s="138"/>
    </row>
    <row r="794" spans="2:3" ht="12.75" customHeight="1">
      <c r="B794" s="138"/>
      <c r="C794" s="138"/>
    </row>
    <row r="795" spans="2:3" ht="12.75" customHeight="1">
      <c r="B795" s="138"/>
      <c r="C795" s="138"/>
    </row>
    <row r="796" spans="2:3" ht="12.75" customHeight="1">
      <c r="B796" s="138"/>
      <c r="C796" s="138"/>
    </row>
    <row r="797" spans="2:3" ht="12.75" customHeight="1">
      <c r="B797" s="138"/>
      <c r="C797" s="138"/>
    </row>
    <row r="798" spans="2:3" ht="12.75" customHeight="1">
      <c r="B798" s="138"/>
      <c r="C798" s="138"/>
    </row>
    <row r="799" spans="2:3" ht="12.75" customHeight="1">
      <c r="B799" s="138"/>
      <c r="C799" s="138"/>
    </row>
    <row r="800" spans="2:3" ht="12.75" customHeight="1">
      <c r="B800" s="138"/>
      <c r="C800" s="138"/>
    </row>
    <row r="801" spans="2:3" ht="12.75" customHeight="1">
      <c r="B801" s="138"/>
      <c r="C801" s="138"/>
    </row>
    <row r="802" spans="2:3" ht="12.75" customHeight="1">
      <c r="B802" s="138"/>
      <c r="C802" s="138"/>
    </row>
    <row r="803" spans="2:3" ht="12.75" customHeight="1">
      <c r="B803" s="138"/>
      <c r="C803" s="138"/>
    </row>
    <row r="804" spans="2:3" ht="12.75" customHeight="1">
      <c r="B804" s="138"/>
      <c r="C804" s="138"/>
    </row>
    <row r="805" spans="2:3" ht="12.75" customHeight="1">
      <c r="B805" s="138"/>
      <c r="C805" s="138"/>
    </row>
    <row r="806" spans="2:3" ht="12.75" customHeight="1">
      <c r="B806" s="138"/>
      <c r="C806" s="138"/>
    </row>
    <row r="807" spans="2:3" ht="12.75" customHeight="1">
      <c r="B807" s="138"/>
      <c r="C807" s="138"/>
    </row>
    <row r="808" spans="2:3" ht="12.75" customHeight="1">
      <c r="B808" s="138"/>
      <c r="C808" s="138"/>
    </row>
    <row r="809" spans="2:3" ht="12.75" customHeight="1">
      <c r="B809" s="138"/>
      <c r="C809" s="138"/>
    </row>
    <row r="810" spans="2:3" ht="12.75" customHeight="1">
      <c r="B810" s="138"/>
      <c r="C810" s="138"/>
    </row>
    <row r="811" spans="2:3" ht="12.75" customHeight="1">
      <c r="B811" s="138"/>
      <c r="C811" s="138"/>
    </row>
    <row r="812" spans="2:3" ht="12.75" customHeight="1">
      <c r="B812" s="138"/>
      <c r="C812" s="138"/>
    </row>
    <row r="813" spans="2:3" ht="12.75" customHeight="1">
      <c r="B813" s="138"/>
      <c r="C813" s="138"/>
    </row>
    <row r="814" spans="2:3" ht="12.75" customHeight="1">
      <c r="B814" s="138"/>
      <c r="C814" s="138"/>
    </row>
    <row r="815" spans="2:3" ht="12.75" customHeight="1">
      <c r="B815" s="138"/>
      <c r="C815" s="138"/>
    </row>
    <row r="816" spans="2:3" ht="12.75" customHeight="1">
      <c r="B816" s="138"/>
      <c r="C816" s="138"/>
    </row>
    <row r="817" spans="2:3" ht="12.75" customHeight="1">
      <c r="B817" s="138"/>
      <c r="C817" s="138"/>
    </row>
    <row r="818" spans="2:3" ht="12.75" customHeight="1">
      <c r="B818" s="138"/>
      <c r="C818" s="138"/>
    </row>
    <row r="819" spans="2:3" ht="12.75" customHeight="1">
      <c r="B819" s="138"/>
      <c r="C819" s="138"/>
    </row>
    <row r="820" spans="2:3" ht="12.75" customHeight="1">
      <c r="B820" s="138"/>
      <c r="C820" s="138"/>
    </row>
    <row r="821" spans="2:3" ht="12.75" customHeight="1">
      <c r="B821" s="138"/>
      <c r="C821" s="138"/>
    </row>
    <row r="822" spans="2:3" ht="12.75" customHeight="1">
      <c r="B822" s="138"/>
      <c r="C822" s="138"/>
    </row>
    <row r="823" spans="2:3" ht="12.75" customHeight="1">
      <c r="B823" s="138"/>
      <c r="C823" s="138"/>
    </row>
    <row r="824" spans="2:3" ht="12.75" customHeight="1">
      <c r="B824" s="138"/>
      <c r="C824" s="138"/>
    </row>
    <row r="825" spans="2:3" ht="12.75" customHeight="1">
      <c r="B825" s="138"/>
      <c r="C825" s="138"/>
    </row>
    <row r="826" spans="2:3" ht="12.75" customHeight="1">
      <c r="B826" s="138"/>
      <c r="C826" s="138"/>
    </row>
    <row r="827" spans="2:3" ht="12.75" customHeight="1">
      <c r="B827" s="138"/>
      <c r="C827" s="138"/>
    </row>
    <row r="828" spans="2:3" ht="12.75" customHeight="1">
      <c r="B828" s="138"/>
      <c r="C828" s="138"/>
    </row>
    <row r="829" spans="2:3" ht="12.75" customHeight="1">
      <c r="B829" s="138"/>
      <c r="C829" s="138"/>
    </row>
    <row r="830" spans="2:3" ht="12.75" customHeight="1">
      <c r="B830" s="138"/>
      <c r="C830" s="138"/>
    </row>
    <row r="831" spans="2:3" ht="12.75" customHeight="1">
      <c r="B831" s="138"/>
      <c r="C831" s="138"/>
    </row>
    <row r="832" spans="2:3" ht="12.75" customHeight="1">
      <c r="B832" s="138"/>
      <c r="C832" s="138"/>
    </row>
    <row r="833" spans="2:3" ht="12.75" customHeight="1">
      <c r="B833" s="138"/>
      <c r="C833" s="138"/>
    </row>
    <row r="834" spans="2:3" ht="12.75" customHeight="1">
      <c r="B834" s="138"/>
      <c r="C834" s="138"/>
    </row>
    <row r="835" spans="2:3" ht="12.75" customHeight="1">
      <c r="B835" s="138"/>
      <c r="C835" s="138"/>
    </row>
    <row r="836" spans="2:3" ht="12.75" customHeight="1">
      <c r="B836" s="138"/>
      <c r="C836" s="138"/>
    </row>
    <row r="837" spans="2:3" ht="12.75" customHeight="1">
      <c r="B837" s="138"/>
      <c r="C837" s="138"/>
    </row>
    <row r="838" spans="2:3" ht="12.75" customHeight="1">
      <c r="B838" s="138"/>
      <c r="C838" s="138"/>
    </row>
    <row r="839" spans="2:3" ht="12.75" customHeight="1">
      <c r="B839" s="138"/>
      <c r="C839" s="138"/>
    </row>
    <row r="840" spans="2:3" ht="12.75" customHeight="1">
      <c r="B840" s="138"/>
      <c r="C840" s="138"/>
    </row>
    <row r="841" spans="2:3" ht="12.75" customHeight="1">
      <c r="B841" s="138"/>
      <c r="C841" s="138"/>
    </row>
    <row r="842" spans="2:3" ht="12.75" customHeight="1">
      <c r="B842" s="138"/>
      <c r="C842" s="138"/>
    </row>
    <row r="843" spans="2:3" ht="12.75" customHeight="1">
      <c r="B843" s="138"/>
      <c r="C843" s="138"/>
    </row>
    <row r="844" spans="2:3" ht="12.75" customHeight="1">
      <c r="B844" s="138"/>
      <c r="C844" s="138"/>
    </row>
    <row r="845" spans="2:3" ht="12.75" customHeight="1">
      <c r="B845" s="138"/>
      <c r="C845" s="138"/>
    </row>
    <row r="846" spans="2:3" ht="12.75" customHeight="1">
      <c r="B846" s="138"/>
      <c r="C846" s="138"/>
    </row>
    <row r="847" spans="2:3" ht="12.75" customHeight="1">
      <c r="B847" s="138"/>
      <c r="C847" s="138"/>
    </row>
    <row r="848" spans="2:3" ht="12.75" customHeight="1">
      <c r="B848" s="138"/>
      <c r="C848" s="138"/>
    </row>
    <row r="849" spans="2:3" ht="12.75" customHeight="1">
      <c r="B849" s="138"/>
      <c r="C849" s="138"/>
    </row>
    <row r="850" spans="2:3" ht="12.75" customHeight="1">
      <c r="B850" s="138"/>
      <c r="C850" s="138"/>
    </row>
    <row r="851" spans="2:3" ht="12.75" customHeight="1">
      <c r="B851" s="138"/>
      <c r="C851" s="138"/>
    </row>
    <row r="852" spans="2:3" ht="12.75" customHeight="1">
      <c r="B852" s="138"/>
      <c r="C852" s="138"/>
    </row>
    <row r="853" spans="2:3" ht="12.75" customHeight="1">
      <c r="B853" s="138"/>
      <c r="C853" s="138"/>
    </row>
    <row r="854" spans="2:3" ht="12.75" customHeight="1">
      <c r="B854" s="138"/>
      <c r="C854" s="138"/>
    </row>
    <row r="855" spans="2:3" ht="12.75" customHeight="1">
      <c r="B855" s="138"/>
      <c r="C855" s="138"/>
    </row>
    <row r="856" spans="2:3" ht="12.75" customHeight="1">
      <c r="B856" s="138"/>
      <c r="C856" s="138"/>
    </row>
    <row r="857" spans="2:3" ht="12.75" customHeight="1">
      <c r="B857" s="138"/>
      <c r="C857" s="138"/>
    </row>
    <row r="858" spans="2:3" ht="12.75" customHeight="1">
      <c r="B858" s="138"/>
      <c r="C858" s="138"/>
    </row>
    <row r="859" spans="2:3" ht="12.75" customHeight="1">
      <c r="B859" s="138"/>
      <c r="C859" s="138"/>
    </row>
    <row r="860" spans="2:3" ht="12.75" customHeight="1">
      <c r="B860" s="138"/>
      <c r="C860" s="138"/>
    </row>
    <row r="861" spans="2:3" ht="12.75" customHeight="1">
      <c r="B861" s="138"/>
      <c r="C861" s="138"/>
    </row>
    <row r="862" spans="2:3" ht="12.75" customHeight="1">
      <c r="B862" s="138"/>
      <c r="C862" s="138"/>
    </row>
    <row r="863" spans="2:3" ht="12.75" customHeight="1">
      <c r="B863" s="138"/>
      <c r="C863" s="138"/>
    </row>
    <row r="864" spans="2:3" ht="12.75" customHeight="1">
      <c r="B864" s="138"/>
      <c r="C864" s="138"/>
    </row>
    <row r="865" spans="2:3" ht="12.75" customHeight="1">
      <c r="B865" s="138"/>
      <c r="C865" s="138"/>
    </row>
    <row r="866" spans="2:3" ht="12.75" customHeight="1">
      <c r="B866" s="138"/>
      <c r="C866" s="138"/>
    </row>
    <row r="867" spans="2:3" ht="12.75" customHeight="1">
      <c r="B867" s="138"/>
      <c r="C867" s="138"/>
    </row>
    <row r="868" spans="2:3" ht="12.75" customHeight="1">
      <c r="B868" s="138"/>
      <c r="C868" s="138"/>
    </row>
    <row r="869" spans="2:3" ht="12.75" customHeight="1">
      <c r="B869" s="138"/>
      <c r="C869" s="138"/>
    </row>
    <row r="870" spans="2:3" ht="12.75" customHeight="1">
      <c r="B870" s="138"/>
      <c r="C870" s="138"/>
    </row>
    <row r="871" spans="2:3" ht="12.75" customHeight="1">
      <c r="B871" s="138"/>
      <c r="C871" s="138"/>
    </row>
    <row r="872" spans="2:3" ht="12.75" customHeight="1">
      <c r="B872" s="138"/>
      <c r="C872" s="138"/>
    </row>
    <row r="873" spans="2:3" ht="12.75" customHeight="1">
      <c r="B873" s="138"/>
      <c r="C873" s="138"/>
    </row>
    <row r="874" spans="2:3" ht="12.75" customHeight="1">
      <c r="B874" s="138"/>
      <c r="C874" s="138"/>
    </row>
    <row r="875" spans="2:3" ht="12.75" customHeight="1">
      <c r="B875" s="138"/>
      <c r="C875" s="138"/>
    </row>
    <row r="876" spans="2:3" ht="12.75" customHeight="1">
      <c r="B876" s="138"/>
      <c r="C876" s="138"/>
    </row>
    <row r="877" spans="2:3" ht="12.75" customHeight="1">
      <c r="B877" s="138"/>
      <c r="C877" s="138"/>
    </row>
    <row r="878" spans="2:3" ht="12.75" customHeight="1">
      <c r="B878" s="138"/>
      <c r="C878" s="138"/>
    </row>
    <row r="879" spans="2:3" ht="12.75" customHeight="1">
      <c r="B879" s="138"/>
      <c r="C879" s="138"/>
    </row>
    <row r="880" spans="2:3" ht="12.75" customHeight="1">
      <c r="B880" s="138"/>
      <c r="C880" s="138"/>
    </row>
    <row r="881" spans="2:3" ht="12.75" customHeight="1">
      <c r="B881" s="138"/>
      <c r="C881" s="138"/>
    </row>
    <row r="882" spans="2:3" ht="12.75" customHeight="1">
      <c r="B882" s="138"/>
      <c r="C882" s="138"/>
    </row>
    <row r="883" spans="2:3" ht="12.75" customHeight="1">
      <c r="B883" s="138"/>
      <c r="C883" s="138"/>
    </row>
    <row r="884" spans="2:3" ht="12.75" customHeight="1">
      <c r="B884" s="138"/>
      <c r="C884" s="138"/>
    </row>
    <row r="885" spans="2:3" ht="12.75" customHeight="1">
      <c r="B885" s="138"/>
      <c r="C885" s="138"/>
    </row>
    <row r="886" spans="2:3" ht="12.75" customHeight="1">
      <c r="B886" s="138"/>
      <c r="C886" s="138"/>
    </row>
    <row r="887" spans="2:3" ht="12.75" customHeight="1">
      <c r="B887" s="138"/>
      <c r="C887" s="138"/>
    </row>
    <row r="888" spans="2:3" ht="12.75" customHeight="1">
      <c r="B888" s="138"/>
      <c r="C888" s="138"/>
    </row>
    <row r="889" spans="2:3" ht="12.75" customHeight="1">
      <c r="B889" s="138"/>
      <c r="C889" s="138"/>
    </row>
    <row r="890" spans="2:3" ht="12.75" customHeight="1">
      <c r="B890" s="138"/>
      <c r="C890" s="138"/>
    </row>
    <row r="891" spans="2:3" ht="12.75" customHeight="1">
      <c r="B891" s="138"/>
      <c r="C891" s="138"/>
    </row>
    <row r="892" spans="2:3" ht="12.75" customHeight="1">
      <c r="B892" s="138"/>
      <c r="C892" s="138"/>
    </row>
    <row r="893" spans="2:3" ht="12.75" customHeight="1">
      <c r="B893" s="138"/>
      <c r="C893" s="138"/>
    </row>
    <row r="894" spans="2:3" ht="12.75" customHeight="1">
      <c r="B894" s="138"/>
      <c r="C894" s="138"/>
    </row>
    <row r="895" spans="2:3" ht="12.75" customHeight="1">
      <c r="B895" s="138"/>
      <c r="C895" s="138"/>
    </row>
    <row r="896" spans="2:3" ht="12.75" customHeight="1">
      <c r="B896" s="138"/>
      <c r="C896" s="138"/>
    </row>
    <row r="897" spans="2:3" ht="12.75" customHeight="1">
      <c r="B897" s="138"/>
      <c r="C897" s="138"/>
    </row>
    <row r="898" spans="2:3" ht="12.75" customHeight="1">
      <c r="B898" s="138"/>
      <c r="C898" s="138"/>
    </row>
    <row r="899" spans="2:3" ht="12.75" customHeight="1">
      <c r="B899" s="138"/>
      <c r="C899" s="138"/>
    </row>
    <row r="900" spans="2:3" ht="12.75" customHeight="1">
      <c r="B900" s="138"/>
      <c r="C900" s="138"/>
    </row>
    <row r="901" spans="2:3" ht="12.75" customHeight="1">
      <c r="B901" s="138"/>
      <c r="C901" s="138"/>
    </row>
    <row r="902" spans="2:3" ht="12.75" customHeight="1">
      <c r="B902" s="138"/>
      <c r="C902" s="138"/>
    </row>
    <row r="903" spans="2:3" ht="12.75" customHeight="1">
      <c r="B903" s="138"/>
      <c r="C903" s="138"/>
    </row>
    <row r="904" spans="2:3" ht="12.75" customHeight="1">
      <c r="B904" s="138"/>
      <c r="C904" s="138"/>
    </row>
    <row r="905" spans="2:3" ht="12.75" customHeight="1">
      <c r="B905" s="138"/>
      <c r="C905" s="138"/>
    </row>
    <row r="906" spans="2:3" ht="12.75" customHeight="1">
      <c r="B906" s="138"/>
      <c r="C906" s="138"/>
    </row>
    <row r="907" spans="2:3" ht="12.75" customHeight="1">
      <c r="B907" s="138"/>
      <c r="C907" s="138"/>
    </row>
    <row r="908" spans="2:3" ht="12.75" customHeight="1">
      <c r="B908" s="138"/>
      <c r="C908" s="138"/>
    </row>
    <row r="909" spans="2:3" ht="12.75" customHeight="1">
      <c r="B909" s="138"/>
      <c r="C909" s="138"/>
    </row>
    <row r="910" spans="2:3" ht="12.75" customHeight="1">
      <c r="B910" s="138"/>
      <c r="C910" s="138"/>
    </row>
    <row r="911" spans="2:3" ht="12.75" customHeight="1">
      <c r="B911" s="138"/>
      <c r="C911" s="138"/>
    </row>
    <row r="912" spans="2:3" ht="12.75" customHeight="1">
      <c r="B912" s="138"/>
      <c r="C912" s="138"/>
    </row>
    <row r="913" spans="2:3" ht="12.75" customHeight="1">
      <c r="B913" s="138"/>
      <c r="C913" s="138"/>
    </row>
    <row r="914" spans="2:3" ht="12.75" customHeight="1">
      <c r="B914" s="138"/>
      <c r="C914" s="138"/>
    </row>
    <row r="915" spans="2:3" ht="12.75" customHeight="1">
      <c r="B915" s="138"/>
      <c r="C915" s="138"/>
    </row>
    <row r="916" spans="2:3" ht="12.75" customHeight="1">
      <c r="B916" s="138"/>
      <c r="C916" s="138"/>
    </row>
    <row r="917" spans="2:3" ht="12.75" customHeight="1">
      <c r="B917" s="138"/>
      <c r="C917" s="138"/>
    </row>
    <row r="918" spans="2:3" ht="12.75" customHeight="1">
      <c r="B918" s="138"/>
      <c r="C918" s="138"/>
    </row>
    <row r="919" spans="2:3" ht="12.75" customHeight="1">
      <c r="B919" s="138"/>
      <c r="C919" s="138"/>
    </row>
    <row r="920" spans="2:3" ht="12.75" customHeight="1">
      <c r="B920" s="138"/>
      <c r="C920" s="138"/>
    </row>
    <row r="921" spans="2:3" ht="12.75" customHeight="1">
      <c r="B921" s="138"/>
      <c r="C921" s="138"/>
    </row>
    <row r="922" spans="2:3" ht="12.75" customHeight="1">
      <c r="B922" s="138"/>
      <c r="C922" s="138"/>
    </row>
    <row r="923" spans="2:3" ht="12.75" customHeight="1">
      <c r="B923" s="138"/>
      <c r="C923" s="138"/>
    </row>
    <row r="924" spans="2:3" ht="12.75" customHeight="1">
      <c r="B924" s="138"/>
      <c r="C924" s="138"/>
    </row>
    <row r="925" spans="2:3" ht="12.75" customHeight="1">
      <c r="B925" s="138"/>
      <c r="C925" s="138"/>
    </row>
    <row r="926" spans="2:3" ht="12.75" customHeight="1">
      <c r="B926" s="138"/>
      <c r="C926" s="138"/>
    </row>
    <row r="927" spans="2:3" ht="12.75" customHeight="1">
      <c r="B927" s="138"/>
      <c r="C927" s="138"/>
    </row>
    <row r="928" spans="2:3" ht="12.75" customHeight="1">
      <c r="B928" s="138"/>
      <c r="C928" s="138"/>
    </row>
    <row r="929" spans="2:3" ht="12.75" customHeight="1">
      <c r="B929" s="138"/>
      <c r="C929" s="138"/>
    </row>
    <row r="930" spans="2:3" ht="12.75" customHeight="1">
      <c r="B930" s="138"/>
      <c r="C930" s="138"/>
    </row>
    <row r="931" spans="2:3" ht="12.75" customHeight="1">
      <c r="B931" s="138"/>
      <c r="C931" s="138"/>
    </row>
    <row r="932" spans="2:3" ht="12.75" customHeight="1">
      <c r="B932" s="138"/>
      <c r="C932" s="138"/>
    </row>
    <row r="933" spans="2:3" ht="12.75" customHeight="1">
      <c r="B933" s="138"/>
      <c r="C933" s="138"/>
    </row>
    <row r="934" spans="2:3" ht="12.75" customHeight="1">
      <c r="B934" s="138"/>
      <c r="C934" s="138"/>
    </row>
    <row r="935" spans="2:3" ht="12.75" customHeight="1">
      <c r="B935" s="138"/>
      <c r="C935" s="138"/>
    </row>
    <row r="936" spans="2:3" ht="12.75" customHeight="1">
      <c r="B936" s="138"/>
      <c r="C936" s="138"/>
    </row>
    <row r="937" spans="2:3" ht="12.75" customHeight="1">
      <c r="B937" s="138"/>
      <c r="C937" s="138"/>
    </row>
    <row r="938" spans="2:3" ht="12.75" customHeight="1">
      <c r="B938" s="138"/>
      <c r="C938" s="138"/>
    </row>
    <row r="939" spans="2:3" ht="12.75" customHeight="1">
      <c r="B939" s="138"/>
      <c r="C939" s="138"/>
    </row>
    <row r="940" spans="2:3" ht="12.75" customHeight="1">
      <c r="B940" s="138"/>
      <c r="C940" s="138"/>
    </row>
    <row r="941" spans="2:3" ht="12.75" customHeight="1">
      <c r="B941" s="138"/>
      <c r="C941" s="138"/>
    </row>
    <row r="942" spans="2:3" ht="12.75" customHeight="1">
      <c r="B942" s="138"/>
      <c r="C942" s="138"/>
    </row>
    <row r="943" spans="2:3" ht="12.75" customHeight="1">
      <c r="B943" s="138"/>
      <c r="C943" s="138"/>
    </row>
    <row r="944" spans="2:3" ht="12.75" customHeight="1">
      <c r="B944" s="138"/>
      <c r="C944" s="138"/>
    </row>
    <row r="945" spans="2:3" ht="12.75" customHeight="1">
      <c r="B945" s="138"/>
      <c r="C945" s="138"/>
    </row>
    <row r="946" spans="2:3" ht="12.75" customHeight="1">
      <c r="B946" s="138"/>
      <c r="C946" s="138"/>
    </row>
    <row r="947" spans="2:3" ht="12.75" customHeight="1">
      <c r="B947" s="138"/>
      <c r="C947" s="138"/>
    </row>
    <row r="948" spans="2:3" ht="12.75" customHeight="1">
      <c r="B948" s="138"/>
      <c r="C948" s="138"/>
    </row>
    <row r="949" spans="2:3" ht="12.75" customHeight="1">
      <c r="B949" s="138"/>
      <c r="C949" s="138"/>
    </row>
    <row r="950" spans="2:3" ht="12.75" customHeight="1">
      <c r="B950" s="138"/>
      <c r="C950" s="138"/>
    </row>
    <row r="951" spans="2:3" ht="12.75" customHeight="1">
      <c r="B951" s="138"/>
      <c r="C951" s="138"/>
    </row>
    <row r="952" spans="2:3" ht="12.75" customHeight="1">
      <c r="B952" s="138"/>
      <c r="C952" s="138"/>
    </row>
    <row r="953" spans="2:3" ht="12.75" customHeight="1">
      <c r="B953" s="138"/>
      <c r="C953" s="138"/>
    </row>
    <row r="954" spans="2:3" ht="12.75" customHeight="1">
      <c r="B954" s="138"/>
      <c r="C954" s="138"/>
    </row>
    <row r="955" spans="2:3" ht="12.75" customHeight="1">
      <c r="B955" s="138"/>
      <c r="C955" s="138"/>
    </row>
    <row r="956" spans="2:3" ht="12.75" customHeight="1">
      <c r="B956" s="138"/>
      <c r="C956" s="138"/>
    </row>
    <row r="957" spans="2:3" ht="12.75" customHeight="1">
      <c r="B957" s="138"/>
      <c r="C957" s="138"/>
    </row>
    <row r="958" spans="2:3" ht="12.75" customHeight="1">
      <c r="B958" s="138"/>
      <c r="C958" s="138"/>
    </row>
    <row r="959" spans="2:3" ht="12.75" customHeight="1">
      <c r="B959" s="138"/>
      <c r="C959" s="138"/>
    </row>
    <row r="960" spans="2:3" ht="12.75" customHeight="1">
      <c r="B960" s="138"/>
      <c r="C960" s="138"/>
    </row>
    <row r="961" spans="2:3" ht="12.75" customHeight="1">
      <c r="B961" s="138"/>
      <c r="C961" s="138"/>
    </row>
    <row r="962" spans="2:3" ht="12.75" customHeight="1">
      <c r="B962" s="138"/>
      <c r="C962" s="138"/>
    </row>
    <row r="963" spans="2:3" ht="12.75" customHeight="1">
      <c r="B963" s="138"/>
      <c r="C963" s="138"/>
    </row>
    <row r="964" spans="2:3" ht="12.75" customHeight="1">
      <c r="B964" s="138"/>
      <c r="C964" s="138"/>
    </row>
    <row r="965" spans="2:3" ht="12.75" customHeight="1">
      <c r="B965" s="138"/>
      <c r="C965" s="138"/>
    </row>
    <row r="966" spans="2:3" ht="12.75" customHeight="1">
      <c r="B966" s="138"/>
      <c r="C966" s="138"/>
    </row>
    <row r="967" spans="2:3" ht="12.75" customHeight="1">
      <c r="B967" s="138"/>
      <c r="C967" s="138"/>
    </row>
    <row r="968" spans="2:3" ht="12.75" customHeight="1">
      <c r="B968" s="138"/>
      <c r="C968" s="138"/>
    </row>
    <row r="969" spans="2:3" ht="12.75" customHeight="1">
      <c r="B969" s="138"/>
      <c r="C969" s="138"/>
    </row>
    <row r="970" spans="2:3" ht="12.75" customHeight="1">
      <c r="B970" s="138"/>
      <c r="C970" s="138"/>
    </row>
    <row r="971" spans="2:3" ht="12.75" customHeight="1">
      <c r="B971" s="138"/>
      <c r="C971" s="138"/>
    </row>
    <row r="972" spans="2:3" ht="12.75" customHeight="1">
      <c r="B972" s="138"/>
      <c r="C972" s="138"/>
    </row>
    <row r="973" spans="2:3" ht="12.75" customHeight="1">
      <c r="B973" s="138"/>
      <c r="C973" s="138"/>
    </row>
    <row r="974" spans="2:3" ht="12.75" customHeight="1">
      <c r="B974" s="138"/>
      <c r="C974" s="138"/>
    </row>
    <row r="975" spans="2:3" ht="12.75" customHeight="1">
      <c r="B975" s="138"/>
      <c r="C975" s="138"/>
    </row>
    <row r="976" spans="2:3" ht="12.75" customHeight="1">
      <c r="B976" s="138"/>
      <c r="C976" s="138"/>
    </row>
    <row r="977" spans="2:3" ht="12.75" customHeight="1">
      <c r="B977" s="138"/>
      <c r="C977" s="138"/>
    </row>
    <row r="978" spans="2:3" ht="12.75" customHeight="1">
      <c r="B978" s="138"/>
      <c r="C978" s="138"/>
    </row>
    <row r="979" spans="2:3" ht="12.75" customHeight="1">
      <c r="B979" s="138"/>
      <c r="C979" s="138"/>
    </row>
    <row r="980" spans="2:3" ht="12.75" customHeight="1">
      <c r="B980" s="138"/>
      <c r="C980" s="138"/>
    </row>
    <row r="981" spans="2:3" ht="12.75" customHeight="1">
      <c r="B981" s="138"/>
      <c r="C981" s="138"/>
    </row>
    <row r="982" spans="2:3" ht="12.75" customHeight="1">
      <c r="B982" s="138"/>
      <c r="C982" s="138"/>
    </row>
    <row r="983" spans="2:3" ht="12.75" customHeight="1">
      <c r="B983" s="138"/>
      <c r="C983" s="138"/>
    </row>
    <row r="984" spans="2:3" ht="12.75" customHeight="1">
      <c r="B984" s="138"/>
      <c r="C984" s="138"/>
    </row>
    <row r="985" spans="2:3" ht="12.75" customHeight="1">
      <c r="B985" s="138"/>
      <c r="C985" s="138"/>
    </row>
    <row r="986" spans="2:3" ht="12.75" customHeight="1">
      <c r="B986" s="138"/>
      <c r="C986" s="138"/>
    </row>
    <row r="987" spans="2:3" ht="12.75" customHeight="1">
      <c r="B987" s="138"/>
      <c r="C987" s="138"/>
    </row>
    <row r="988" spans="2:3" ht="12.75" customHeight="1">
      <c r="B988" s="138"/>
      <c r="C988" s="138"/>
    </row>
    <row r="989" spans="2:3" ht="12.75" customHeight="1">
      <c r="B989" s="138"/>
      <c r="C989" s="138"/>
    </row>
    <row r="990" spans="2:3" ht="12.75" customHeight="1">
      <c r="B990" s="138"/>
      <c r="C990" s="138"/>
    </row>
    <row r="991" spans="2:3" ht="12.75" customHeight="1">
      <c r="B991" s="138"/>
      <c r="C991" s="138"/>
    </row>
    <row r="992" spans="2:3" ht="12.75" customHeight="1">
      <c r="B992" s="138"/>
      <c r="C992" s="138"/>
    </row>
    <row r="993" spans="2:3" ht="12.75" customHeight="1">
      <c r="B993" s="138"/>
      <c r="C993" s="138"/>
    </row>
    <row r="994" spans="2:3" ht="12.75" customHeight="1">
      <c r="B994" s="138"/>
      <c r="C994" s="138"/>
    </row>
    <row r="995" spans="2:3" ht="12.75" customHeight="1">
      <c r="B995" s="138"/>
      <c r="C995" s="138"/>
    </row>
    <row r="996" spans="2:3" ht="12.75" customHeight="1">
      <c r="B996" s="138"/>
      <c r="C996" s="138"/>
    </row>
    <row r="997" spans="2:3" ht="12.75" customHeight="1">
      <c r="B997" s="138"/>
      <c r="C997" s="138"/>
    </row>
    <row r="998" spans="2:3" ht="12.75" customHeight="1">
      <c r="B998" s="138"/>
      <c r="C998" s="138"/>
    </row>
    <row r="999" spans="2:3" ht="12.75" customHeight="1">
      <c r="B999" s="138"/>
      <c r="C999" s="138"/>
    </row>
    <row r="1000" spans="2:3" ht="12.75" customHeight="1">
      <c r="B1000" s="138"/>
      <c r="C1000" s="138"/>
    </row>
  </sheetData>
  <mergeCells count="12">
    <mergeCell ref="C12:G12"/>
    <mergeCell ref="C14:G14"/>
    <mergeCell ref="A1:G1"/>
    <mergeCell ref="C2:G2"/>
    <mergeCell ref="C3:G3"/>
    <mergeCell ref="C4:G4"/>
    <mergeCell ref="C11:G11"/>
    <mergeCell ref="C16:G16"/>
    <mergeCell ref="C18:G18"/>
    <mergeCell ref="C19:G19"/>
    <mergeCell ref="C21:G21"/>
    <mergeCell ref="C23:G23"/>
  </mergeCells>
  <printOptions/>
  <pageMargins left="0.25" right="0.25" top="0.75" bottom="0.75" header="0.3" footer="0.3"/>
  <pageSetup horizontalDpi="600" verticalDpi="600" orientation="landscape" paperSize="9" r:id="rId3"/>
  <headerFooter>
    <oddFooter>&amp;LZpracováno programem BUILDpower S,  © RTS, a.s.&amp;RStránka &amp;P z</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BH1000"/>
  <sheetViews>
    <sheetView zoomScale="115" zoomScaleNormal="115" workbookViewId="0" topLeftCell="A1">
      <pane ySplit="7" topLeftCell="A8" activePane="bottomLeft" state="frozen"/>
      <selection pane="topLeft" activeCell="AA35" sqref="AA35"/>
      <selection pane="bottomLeft" activeCell="AP24" sqref="AP24"/>
    </sheetView>
  </sheetViews>
  <sheetFormatPr defaultColWidth="14.421875" defaultRowHeight="15" customHeight="1" outlineLevelRow="3"/>
  <cols>
    <col min="1" max="1" width="3.421875" style="0" customWidth="1"/>
    <col min="2" max="2" width="12.57421875" style="0" customWidth="1"/>
    <col min="3" max="3" width="63.140625" style="0" customWidth="1"/>
    <col min="4" max="4" width="4.8515625" style="0" customWidth="1"/>
    <col min="5" max="5" width="10.57421875" style="0" customWidth="1"/>
    <col min="6" max="6" width="9.8515625" style="0" customWidth="1"/>
    <col min="7" max="7" width="12.8515625" style="0" customWidth="1"/>
    <col min="8" max="17" width="8.8515625" style="0" hidden="1" customWidth="1"/>
    <col min="18" max="18" width="6.8515625" style="0" customWidth="1"/>
    <col min="19" max="19" width="8.8515625" style="0" customWidth="1"/>
    <col min="20" max="20" width="8.421875" style="0" customWidth="1"/>
    <col min="21" max="25" width="8.8515625" style="0" hidden="1" customWidth="1"/>
    <col min="26" max="28" width="8.8515625" style="0" customWidth="1"/>
    <col min="29" max="29" width="8.8515625" style="0" hidden="1" customWidth="1"/>
    <col min="30" max="30" width="8.8515625" style="0" customWidth="1"/>
    <col min="31" max="41" width="8.8515625" style="0" hidden="1" customWidth="1"/>
    <col min="42" max="52" width="8.8515625" style="0" customWidth="1"/>
    <col min="53" max="53" width="98.8515625" style="0" customWidth="1"/>
    <col min="54" max="60" width="8.8515625" style="0" customWidth="1"/>
  </cols>
  <sheetData>
    <row r="1" spans="1:33" ht="15.75" customHeight="1">
      <c r="A1" s="244" t="s">
        <v>117</v>
      </c>
      <c r="B1" s="220"/>
      <c r="C1" s="220"/>
      <c r="D1" s="220"/>
      <c r="E1" s="220"/>
      <c r="F1" s="220"/>
      <c r="G1" s="220"/>
      <c r="AG1" s="111" t="s">
        <v>118</v>
      </c>
    </row>
    <row r="2" spans="1:33" ht="24.75" customHeight="1">
      <c r="A2" s="132" t="s">
        <v>114</v>
      </c>
      <c r="B2" s="133" t="s">
        <v>5</v>
      </c>
      <c r="C2" s="245" t="s">
        <v>6</v>
      </c>
      <c r="D2" s="202"/>
      <c r="E2" s="202"/>
      <c r="F2" s="202"/>
      <c r="G2" s="205"/>
      <c r="AG2" s="111" t="s">
        <v>119</v>
      </c>
    </row>
    <row r="3" spans="1:33" ht="24.75" customHeight="1">
      <c r="A3" s="132" t="s">
        <v>115</v>
      </c>
      <c r="B3" s="133" t="s">
        <v>52</v>
      </c>
      <c r="C3" s="245" t="s">
        <v>53</v>
      </c>
      <c r="D3" s="202"/>
      <c r="E3" s="202"/>
      <c r="F3" s="202"/>
      <c r="G3" s="205"/>
      <c r="R3">
        <v>1050</v>
      </c>
      <c r="AC3" s="138" t="s">
        <v>119</v>
      </c>
      <c r="AG3" s="111" t="s">
        <v>120</v>
      </c>
    </row>
    <row r="4" spans="1:33" ht="24.75" customHeight="1">
      <c r="A4" s="139" t="s">
        <v>116</v>
      </c>
      <c r="B4" s="140" t="s">
        <v>56</v>
      </c>
      <c r="C4" s="246" t="s">
        <v>57</v>
      </c>
      <c r="D4" s="202"/>
      <c r="E4" s="202"/>
      <c r="F4" s="202"/>
      <c r="G4" s="205"/>
      <c r="AG4" s="111" t="s">
        <v>121</v>
      </c>
    </row>
    <row r="5" spans="2:4" ht="12.75" customHeight="1">
      <c r="B5" s="138"/>
      <c r="C5" s="138"/>
      <c r="D5" s="86"/>
    </row>
    <row r="6" spans="1:25" ht="12.75" customHeight="1">
      <c r="A6" s="141" t="s">
        <v>122</v>
      </c>
      <c r="B6" s="142" t="s">
        <v>123</v>
      </c>
      <c r="C6" s="142" t="s">
        <v>124</v>
      </c>
      <c r="D6" s="143" t="s">
        <v>125</v>
      </c>
      <c r="E6" s="141" t="s">
        <v>126</v>
      </c>
      <c r="F6" s="144" t="s">
        <v>127</v>
      </c>
      <c r="G6" s="141" t="s">
        <v>21</v>
      </c>
      <c r="H6" s="145" t="s">
        <v>128</v>
      </c>
      <c r="I6" s="145" t="s">
        <v>129</v>
      </c>
      <c r="J6" s="145" t="s">
        <v>130</v>
      </c>
      <c r="K6" s="145" t="s">
        <v>131</v>
      </c>
      <c r="L6" s="145" t="s">
        <v>132</v>
      </c>
      <c r="M6" s="145" t="s">
        <v>133</v>
      </c>
      <c r="N6" s="145" t="s">
        <v>134</v>
      </c>
      <c r="O6" s="145" t="s">
        <v>135</v>
      </c>
      <c r="P6" s="145" t="s">
        <v>136</v>
      </c>
      <c r="Q6" s="145" t="s">
        <v>137</v>
      </c>
      <c r="R6" s="145" t="s">
        <v>138</v>
      </c>
      <c r="S6" s="145" t="s">
        <v>139</v>
      </c>
      <c r="T6" s="145" t="s">
        <v>140</v>
      </c>
      <c r="U6" s="145" t="s">
        <v>141</v>
      </c>
      <c r="V6" s="145" t="s">
        <v>142</v>
      </c>
      <c r="W6" s="145" t="s">
        <v>143</v>
      </c>
      <c r="X6" s="145" t="s">
        <v>144</v>
      </c>
      <c r="Y6" s="145" t="s">
        <v>145</v>
      </c>
    </row>
    <row r="7" spans="1:25" ht="12.75" customHeight="1" hidden="1">
      <c r="A7" s="131"/>
      <c r="B7" s="134"/>
      <c r="C7" s="134"/>
      <c r="D7" s="136"/>
      <c r="E7" s="146"/>
      <c r="F7" s="147"/>
      <c r="G7" s="147"/>
      <c r="H7" s="147"/>
      <c r="I7" s="147"/>
      <c r="J7" s="147"/>
      <c r="K7" s="147"/>
      <c r="L7" s="147"/>
      <c r="M7" s="147"/>
      <c r="N7" s="146"/>
      <c r="O7" s="146"/>
      <c r="P7" s="146"/>
      <c r="Q7" s="146"/>
      <c r="R7" s="147"/>
      <c r="S7" s="147"/>
      <c r="T7" s="147"/>
      <c r="U7" s="147"/>
      <c r="V7" s="147"/>
      <c r="W7" s="147"/>
      <c r="X7" s="147"/>
      <c r="Y7" s="147"/>
    </row>
    <row r="8" spans="1:33" ht="12.75" customHeight="1">
      <c r="A8" s="148" t="s">
        <v>146</v>
      </c>
      <c r="B8" s="149" t="s">
        <v>86</v>
      </c>
      <c r="C8" s="150" t="s">
        <v>87</v>
      </c>
      <c r="D8" s="151"/>
      <c r="E8" s="152"/>
      <c r="F8" s="153"/>
      <c r="G8" s="153">
        <f>SUMIF(AG9:AG37,"&lt;&gt;NOR",G9:G37)</f>
        <v>0</v>
      </c>
      <c r="H8" s="153"/>
      <c r="I8" s="153">
        <f>SUM(I9:I37)</f>
        <v>0</v>
      </c>
      <c r="J8" s="153"/>
      <c r="K8" s="153">
        <f>SUM(K9:K37)</f>
        <v>433377.24000000005</v>
      </c>
      <c r="L8" s="153"/>
      <c r="M8" s="153">
        <f>SUM(M9:M37)</f>
        <v>0</v>
      </c>
      <c r="N8" s="152"/>
      <c r="O8" s="152">
        <f>SUM(O9:O37)</f>
        <v>0</v>
      </c>
      <c r="P8" s="152"/>
      <c r="Q8" s="152">
        <f>SUM(Q9:Q37)</f>
        <v>0</v>
      </c>
      <c r="R8" s="153"/>
      <c r="S8" s="153"/>
      <c r="T8" s="154"/>
      <c r="U8" s="155"/>
      <c r="V8" s="155">
        <f>SUM(V9:V37)</f>
        <v>270.86</v>
      </c>
      <c r="W8" s="155"/>
      <c r="X8" s="155"/>
      <c r="Y8" s="155"/>
      <c r="AG8" s="111" t="s">
        <v>147</v>
      </c>
    </row>
    <row r="9" spans="1:60" ht="12.75" customHeight="1" outlineLevel="1">
      <c r="A9" s="166">
        <v>1</v>
      </c>
      <c r="B9" s="167" t="s">
        <v>184</v>
      </c>
      <c r="C9" s="168" t="s">
        <v>185</v>
      </c>
      <c r="D9" s="169" t="s">
        <v>186</v>
      </c>
      <c r="E9" s="170">
        <f>49.0828</f>
        <v>49.0828</v>
      </c>
      <c r="F9" s="171"/>
      <c r="G9" s="172">
        <f>ROUND(E9*F9,2)</f>
        <v>0</v>
      </c>
      <c r="H9" s="171">
        <v>0</v>
      </c>
      <c r="I9" s="172">
        <f>ROUND(E9*H9,2)</f>
        <v>0</v>
      </c>
      <c r="J9" s="171">
        <v>732</v>
      </c>
      <c r="K9" s="172">
        <f>ROUND(E9*J9,2)</f>
        <v>35928.61</v>
      </c>
      <c r="L9" s="172">
        <v>21</v>
      </c>
      <c r="M9" s="172">
        <f>G9*(1+L9/100)</f>
        <v>0</v>
      </c>
      <c r="N9" s="170">
        <v>0</v>
      </c>
      <c r="O9" s="170">
        <f>ROUND(E9*N9,2)</f>
        <v>0</v>
      </c>
      <c r="P9" s="170">
        <v>0</v>
      </c>
      <c r="Q9" s="170">
        <f>ROUND(E9*P9,2)</f>
        <v>0</v>
      </c>
      <c r="R9" s="172" t="s">
        <v>187</v>
      </c>
      <c r="S9" s="172" t="s">
        <v>151</v>
      </c>
      <c r="T9" s="173" t="s">
        <v>151</v>
      </c>
      <c r="U9" s="164">
        <v>1.548</v>
      </c>
      <c r="V9" s="164">
        <f>ROUND(E9*U9,2)</f>
        <v>75.98</v>
      </c>
      <c r="W9" s="164"/>
      <c r="X9" s="164" t="s">
        <v>188</v>
      </c>
      <c r="Y9" s="164" t="s">
        <v>154</v>
      </c>
      <c r="Z9" s="165"/>
      <c r="AA9" s="165"/>
      <c r="AB9" s="165"/>
      <c r="AC9" s="165"/>
      <c r="AD9" s="165"/>
      <c r="AE9" s="165"/>
      <c r="AF9" s="165"/>
      <c r="AG9" s="165" t="s">
        <v>189</v>
      </c>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row>
    <row r="10" spans="1:60" ht="12.75" customHeight="1" outlineLevel="2">
      <c r="A10" s="174"/>
      <c r="B10" s="175"/>
      <c r="C10" s="247" t="s">
        <v>190</v>
      </c>
      <c r="D10" s="200"/>
      <c r="E10" s="200"/>
      <c r="F10" s="200"/>
      <c r="G10" s="200"/>
      <c r="H10" s="164"/>
      <c r="I10" s="164"/>
      <c r="J10" s="164"/>
      <c r="K10" s="164"/>
      <c r="L10" s="164"/>
      <c r="M10" s="164"/>
      <c r="N10" s="176"/>
      <c r="O10" s="176"/>
      <c r="P10" s="176"/>
      <c r="Q10" s="176"/>
      <c r="R10" s="164"/>
      <c r="S10" s="164"/>
      <c r="T10" s="164"/>
      <c r="U10" s="164"/>
      <c r="V10" s="164"/>
      <c r="W10" s="164"/>
      <c r="X10" s="164"/>
      <c r="Y10" s="164"/>
      <c r="Z10" s="165"/>
      <c r="AA10" s="165"/>
      <c r="AB10" s="165"/>
      <c r="AC10" s="165"/>
      <c r="AD10" s="165"/>
      <c r="AE10" s="165"/>
      <c r="AF10" s="165"/>
      <c r="AG10" s="165" t="s">
        <v>191</v>
      </c>
      <c r="AH10" s="165"/>
      <c r="AI10" s="165"/>
      <c r="AJ10" s="165"/>
      <c r="AK10" s="165"/>
      <c r="AL10" s="165"/>
      <c r="AM10" s="165"/>
      <c r="AN10" s="165"/>
      <c r="AO10" s="165"/>
      <c r="AP10" s="165"/>
      <c r="AQ10" s="165"/>
      <c r="AR10" s="165"/>
      <c r="AS10" s="165"/>
      <c r="AT10" s="165"/>
      <c r="AU10" s="165"/>
      <c r="AV10" s="165"/>
      <c r="AW10" s="165"/>
      <c r="AX10" s="165"/>
      <c r="AY10" s="165"/>
      <c r="AZ10" s="165"/>
      <c r="BA10" s="177" t="str">
        <f>C10</f>
        <v>příplatek k cenám vykopávek za ztížení vykopávky v blízkosti podzemního vedení nebo výbušnin v horninách jakékoliv třídy,</v>
      </c>
      <c r="BB10" s="165"/>
      <c r="BC10" s="165"/>
      <c r="BD10" s="165"/>
      <c r="BE10" s="165"/>
      <c r="BF10" s="165"/>
      <c r="BG10" s="165"/>
      <c r="BH10" s="165"/>
    </row>
    <row r="11" spans="1:60" ht="12.75" customHeight="1" outlineLevel="2">
      <c r="A11" s="174"/>
      <c r="B11" s="175"/>
      <c r="C11" s="243" t="s">
        <v>192</v>
      </c>
      <c r="D11" s="220"/>
      <c r="E11" s="220"/>
      <c r="F11" s="220"/>
      <c r="G11" s="220"/>
      <c r="H11" s="164"/>
      <c r="I11" s="164"/>
      <c r="J11" s="164"/>
      <c r="K11" s="164"/>
      <c r="L11" s="164"/>
      <c r="M11" s="164"/>
      <c r="N11" s="176"/>
      <c r="O11" s="176"/>
      <c r="P11" s="176"/>
      <c r="Q11" s="176"/>
      <c r="R11" s="164"/>
      <c r="S11" s="164"/>
      <c r="T11" s="164"/>
      <c r="U11" s="164"/>
      <c r="V11" s="164"/>
      <c r="W11" s="164"/>
      <c r="X11" s="164"/>
      <c r="Y11" s="164"/>
      <c r="Z11" s="165"/>
      <c r="AA11" s="165"/>
      <c r="AB11" s="165"/>
      <c r="AC11" s="165"/>
      <c r="AD11" s="165"/>
      <c r="AE11" s="165"/>
      <c r="AF11" s="165"/>
      <c r="AG11" s="165" t="s">
        <v>159</v>
      </c>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row>
    <row r="12" spans="1:60" ht="12.75" customHeight="1" outlineLevel="3">
      <c r="A12" s="174"/>
      <c r="B12" s="175"/>
      <c r="C12" s="243" t="s">
        <v>193</v>
      </c>
      <c r="D12" s="220"/>
      <c r="E12" s="220"/>
      <c r="F12" s="220"/>
      <c r="G12" s="220"/>
      <c r="H12" s="164"/>
      <c r="I12" s="164"/>
      <c r="J12" s="164"/>
      <c r="K12" s="164"/>
      <c r="L12" s="164"/>
      <c r="M12" s="164"/>
      <c r="N12" s="176"/>
      <c r="O12" s="176"/>
      <c r="P12" s="176"/>
      <c r="Q12" s="176"/>
      <c r="R12" s="164"/>
      <c r="S12" s="164"/>
      <c r="T12" s="164"/>
      <c r="U12" s="164"/>
      <c r="V12" s="164"/>
      <c r="W12" s="164"/>
      <c r="X12" s="164"/>
      <c r="Y12" s="164"/>
      <c r="Z12" s="165"/>
      <c r="AA12" s="165"/>
      <c r="AB12" s="165"/>
      <c r="AC12" s="165"/>
      <c r="AD12" s="165"/>
      <c r="AE12" s="165"/>
      <c r="AF12" s="165"/>
      <c r="AG12" s="165" t="s">
        <v>159</v>
      </c>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row>
    <row r="13" spans="1:60" ht="12.75" customHeight="1" outlineLevel="2">
      <c r="A13" s="174"/>
      <c r="B13" s="175"/>
      <c r="C13" s="186" t="s">
        <v>194</v>
      </c>
      <c r="D13" s="187"/>
      <c r="E13" s="188">
        <v>49.0828</v>
      </c>
      <c r="F13" s="164"/>
      <c r="G13" s="164"/>
      <c r="H13" s="164"/>
      <c r="I13" s="164"/>
      <c r="J13" s="164"/>
      <c r="K13" s="164"/>
      <c r="L13" s="164"/>
      <c r="M13" s="164"/>
      <c r="N13" s="176"/>
      <c r="O13" s="176"/>
      <c r="P13" s="176"/>
      <c r="Q13" s="176"/>
      <c r="R13" s="164"/>
      <c r="S13" s="164"/>
      <c r="T13" s="164"/>
      <c r="U13" s="164"/>
      <c r="V13" s="164"/>
      <c r="W13" s="164"/>
      <c r="X13" s="164"/>
      <c r="Y13" s="164"/>
      <c r="Z13" s="165"/>
      <c r="AA13" s="165"/>
      <c r="AB13" s="165"/>
      <c r="AC13" s="165"/>
      <c r="AD13" s="165"/>
      <c r="AE13" s="165"/>
      <c r="AF13" s="165"/>
      <c r="AG13" s="165" t="s">
        <v>195</v>
      </c>
      <c r="AH13" s="165">
        <v>5</v>
      </c>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row>
    <row r="14" spans="1:60" ht="12.75" customHeight="1" outlineLevel="1">
      <c r="A14" s="166">
        <v>2</v>
      </c>
      <c r="B14" s="167" t="s">
        <v>196</v>
      </c>
      <c r="C14" s="168" t="s">
        <v>197</v>
      </c>
      <c r="D14" s="169" t="s">
        <v>186</v>
      </c>
      <c r="E14" s="170">
        <f>490.828</f>
        <v>490.828</v>
      </c>
      <c r="F14" s="171"/>
      <c r="G14" s="172">
        <f>ROUND(E14*F14,2)</f>
        <v>0</v>
      </c>
      <c r="H14" s="171">
        <v>0</v>
      </c>
      <c r="I14" s="172">
        <f>ROUND(E14*H14,2)</f>
        <v>0</v>
      </c>
      <c r="J14" s="171">
        <v>239.5</v>
      </c>
      <c r="K14" s="172">
        <f>ROUND(E14*J14,2)</f>
        <v>117553.31</v>
      </c>
      <c r="L14" s="172">
        <v>21</v>
      </c>
      <c r="M14" s="172">
        <f>G14*(1+L14/100)</f>
        <v>0</v>
      </c>
      <c r="N14" s="170">
        <v>0</v>
      </c>
      <c r="O14" s="170">
        <f>ROUND(E14*N14,2)</f>
        <v>0</v>
      </c>
      <c r="P14" s="170">
        <v>0</v>
      </c>
      <c r="Q14" s="170">
        <f>ROUND(E14*P14,2)</f>
        <v>0</v>
      </c>
      <c r="R14" s="172" t="s">
        <v>187</v>
      </c>
      <c r="S14" s="172" t="s">
        <v>151</v>
      </c>
      <c r="T14" s="173" t="s">
        <v>151</v>
      </c>
      <c r="U14" s="164">
        <v>0.294</v>
      </c>
      <c r="V14" s="164">
        <f>ROUND(E14*U14,2)</f>
        <v>144.3</v>
      </c>
      <c r="W14" s="164"/>
      <c r="X14" s="164" t="s">
        <v>188</v>
      </c>
      <c r="Y14" s="164" t="s">
        <v>154</v>
      </c>
      <c r="Z14" s="165"/>
      <c r="AA14" s="165"/>
      <c r="AB14" s="165"/>
      <c r="AC14" s="165"/>
      <c r="AD14" s="165"/>
      <c r="AE14" s="165"/>
      <c r="AF14" s="165"/>
      <c r="AG14" s="165" t="s">
        <v>189</v>
      </c>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row>
    <row r="15" spans="1:60" ht="12.75" customHeight="1" outlineLevel="2">
      <c r="A15" s="174"/>
      <c r="B15" s="175"/>
      <c r="C15" s="247" t="s">
        <v>198</v>
      </c>
      <c r="D15" s="200"/>
      <c r="E15" s="200"/>
      <c r="F15" s="200"/>
      <c r="G15" s="200"/>
      <c r="H15" s="164"/>
      <c r="I15" s="164"/>
      <c r="J15" s="164"/>
      <c r="K15" s="164"/>
      <c r="L15" s="164"/>
      <c r="M15" s="164"/>
      <c r="N15" s="176"/>
      <c r="O15" s="176"/>
      <c r="P15" s="176"/>
      <c r="Q15" s="176"/>
      <c r="R15" s="164"/>
      <c r="S15" s="164"/>
      <c r="T15" s="164"/>
      <c r="U15" s="164"/>
      <c r="V15" s="164"/>
      <c r="W15" s="164"/>
      <c r="X15" s="164"/>
      <c r="Y15" s="164"/>
      <c r="Z15" s="165"/>
      <c r="AA15" s="165"/>
      <c r="AB15" s="165"/>
      <c r="AC15" s="165"/>
      <c r="AD15" s="165"/>
      <c r="AE15" s="165"/>
      <c r="AF15" s="165"/>
      <c r="AG15" s="165" t="s">
        <v>191</v>
      </c>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row>
    <row r="16" spans="1:60" ht="12.75" customHeight="1" outlineLevel="2">
      <c r="A16" s="174"/>
      <c r="B16" s="175"/>
      <c r="C16" s="186" t="s">
        <v>199</v>
      </c>
      <c r="D16" s="187"/>
      <c r="E16" s="188">
        <v>427.5</v>
      </c>
      <c r="F16" s="164"/>
      <c r="G16" s="164"/>
      <c r="H16" s="164"/>
      <c r="I16" s="164"/>
      <c r="J16" s="164"/>
      <c r="K16" s="164"/>
      <c r="L16" s="164"/>
      <c r="M16" s="164"/>
      <c r="N16" s="176"/>
      <c r="O16" s="176"/>
      <c r="P16" s="176"/>
      <c r="Q16" s="176"/>
      <c r="R16" s="164"/>
      <c r="S16" s="164"/>
      <c r="T16" s="164"/>
      <c r="U16" s="164"/>
      <c r="V16" s="164"/>
      <c r="W16" s="164"/>
      <c r="X16" s="164"/>
      <c r="Y16" s="164"/>
      <c r="Z16" s="165"/>
      <c r="AA16" s="165"/>
      <c r="AB16" s="165"/>
      <c r="AC16" s="165"/>
      <c r="AD16" s="165"/>
      <c r="AE16" s="165"/>
      <c r="AF16" s="165"/>
      <c r="AG16" s="165" t="s">
        <v>195</v>
      </c>
      <c r="AH16" s="165">
        <v>0</v>
      </c>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row>
    <row r="17" spans="1:60" ht="12.75" customHeight="1" outlineLevel="3">
      <c r="A17" s="174"/>
      <c r="B17" s="175"/>
      <c r="C17" s="186" t="s">
        <v>200</v>
      </c>
      <c r="D17" s="187"/>
      <c r="E17" s="188">
        <v>31.5</v>
      </c>
      <c r="F17" s="164"/>
      <c r="G17" s="164"/>
      <c r="H17" s="164"/>
      <c r="I17" s="164"/>
      <c r="J17" s="164"/>
      <c r="K17" s="164"/>
      <c r="L17" s="164"/>
      <c r="M17" s="164"/>
      <c r="N17" s="176"/>
      <c r="O17" s="176"/>
      <c r="P17" s="176"/>
      <c r="Q17" s="176"/>
      <c r="R17" s="164"/>
      <c r="S17" s="164"/>
      <c r="T17" s="164"/>
      <c r="U17" s="164"/>
      <c r="V17" s="164"/>
      <c r="W17" s="164"/>
      <c r="X17" s="164"/>
      <c r="Y17" s="164"/>
      <c r="Z17" s="165"/>
      <c r="AA17" s="165"/>
      <c r="AB17" s="165"/>
      <c r="AC17" s="165"/>
      <c r="AD17" s="165"/>
      <c r="AE17" s="165"/>
      <c r="AF17" s="165"/>
      <c r="AG17" s="165" t="s">
        <v>195</v>
      </c>
      <c r="AH17" s="165">
        <v>0</v>
      </c>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row>
    <row r="18" spans="1:60" ht="12.75" customHeight="1" outlineLevel="3">
      <c r="A18" s="174"/>
      <c r="B18" s="175"/>
      <c r="C18" s="186" t="s">
        <v>201</v>
      </c>
      <c r="D18" s="187"/>
      <c r="E18" s="188">
        <v>23.44</v>
      </c>
      <c r="F18" s="164"/>
      <c r="G18" s="164"/>
      <c r="H18" s="164"/>
      <c r="I18" s="164"/>
      <c r="J18" s="164"/>
      <c r="K18" s="164"/>
      <c r="L18" s="164"/>
      <c r="M18" s="164"/>
      <c r="N18" s="176"/>
      <c r="O18" s="176"/>
      <c r="P18" s="176"/>
      <c r="Q18" s="176"/>
      <c r="R18" s="164"/>
      <c r="S18" s="164"/>
      <c r="T18" s="164"/>
      <c r="U18" s="164"/>
      <c r="V18" s="164"/>
      <c r="W18" s="164"/>
      <c r="X18" s="164"/>
      <c r="Y18" s="164"/>
      <c r="Z18" s="165"/>
      <c r="AA18" s="165"/>
      <c r="AB18" s="165"/>
      <c r="AC18" s="165"/>
      <c r="AD18" s="165"/>
      <c r="AE18" s="165"/>
      <c r="AF18" s="165"/>
      <c r="AG18" s="165" t="s">
        <v>195</v>
      </c>
      <c r="AH18" s="165">
        <v>0</v>
      </c>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row>
    <row r="19" spans="1:60" ht="12.75" customHeight="1" outlineLevel="3">
      <c r="A19" s="174"/>
      <c r="B19" s="175"/>
      <c r="C19" s="186" t="s">
        <v>202</v>
      </c>
      <c r="D19" s="187"/>
      <c r="E19" s="188">
        <v>8.388</v>
      </c>
      <c r="F19" s="164"/>
      <c r="G19" s="164"/>
      <c r="H19" s="164"/>
      <c r="I19" s="164"/>
      <c r="J19" s="164"/>
      <c r="K19" s="164"/>
      <c r="L19" s="164"/>
      <c r="M19" s="164"/>
      <c r="N19" s="176"/>
      <c r="O19" s="176"/>
      <c r="P19" s="176"/>
      <c r="Q19" s="176"/>
      <c r="R19" s="164"/>
      <c r="S19" s="164"/>
      <c r="T19" s="164"/>
      <c r="U19" s="164"/>
      <c r="V19" s="164"/>
      <c r="W19" s="164"/>
      <c r="X19" s="164"/>
      <c r="Y19" s="164"/>
      <c r="Z19" s="165"/>
      <c r="AA19" s="165"/>
      <c r="AB19" s="165"/>
      <c r="AC19" s="165"/>
      <c r="AD19" s="165"/>
      <c r="AE19" s="165"/>
      <c r="AF19" s="165"/>
      <c r="AG19" s="165" t="s">
        <v>195</v>
      </c>
      <c r="AH19" s="165">
        <v>0</v>
      </c>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row>
    <row r="20" spans="1:60" ht="12.75" customHeight="1" outlineLevel="1">
      <c r="A20" s="166">
        <v>3</v>
      </c>
      <c r="B20" s="167" t="s">
        <v>203</v>
      </c>
      <c r="C20" s="168" t="s">
        <v>204</v>
      </c>
      <c r="D20" s="169" t="s">
        <v>186</v>
      </c>
      <c r="E20" s="170">
        <v>245.414</v>
      </c>
      <c r="F20" s="171"/>
      <c r="G20" s="172">
        <f>ROUND(E20*F20,2)</f>
        <v>0</v>
      </c>
      <c r="H20" s="171">
        <v>0</v>
      </c>
      <c r="I20" s="172">
        <f>ROUND(E20*H20,2)</f>
        <v>0</v>
      </c>
      <c r="J20" s="171">
        <v>109.5</v>
      </c>
      <c r="K20" s="172">
        <f>ROUND(E20*J20,2)</f>
        <v>26872.83</v>
      </c>
      <c r="L20" s="172">
        <v>21</v>
      </c>
      <c r="M20" s="172">
        <f>G20*(1+L20/100)</f>
        <v>0</v>
      </c>
      <c r="N20" s="170">
        <v>0</v>
      </c>
      <c r="O20" s="170">
        <f>ROUND(E20*N20,2)</f>
        <v>0</v>
      </c>
      <c r="P20" s="170">
        <v>0</v>
      </c>
      <c r="Q20" s="170">
        <f>ROUND(E20*P20,2)</f>
        <v>0</v>
      </c>
      <c r="R20" s="172" t="s">
        <v>187</v>
      </c>
      <c r="S20" s="172" t="s">
        <v>151</v>
      </c>
      <c r="T20" s="173" t="s">
        <v>151</v>
      </c>
      <c r="U20" s="164">
        <v>0.011</v>
      </c>
      <c r="V20" s="164">
        <f>ROUND(E20*U20,2)</f>
        <v>2.7</v>
      </c>
      <c r="W20" s="164"/>
      <c r="X20" s="164" t="s">
        <v>188</v>
      </c>
      <c r="Y20" s="164" t="s">
        <v>154</v>
      </c>
      <c r="Z20" s="165"/>
      <c r="AA20" s="165"/>
      <c r="AB20" s="165"/>
      <c r="AC20" s="165"/>
      <c r="AD20" s="165"/>
      <c r="AE20" s="165"/>
      <c r="AF20" s="165"/>
      <c r="AG20" s="165" t="s">
        <v>189</v>
      </c>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row>
    <row r="21" spans="1:60" ht="12.75" customHeight="1" outlineLevel="2">
      <c r="A21" s="174"/>
      <c r="B21" s="175"/>
      <c r="C21" s="247" t="s">
        <v>205</v>
      </c>
      <c r="D21" s="200"/>
      <c r="E21" s="200"/>
      <c r="F21" s="200"/>
      <c r="G21" s="200"/>
      <c r="H21" s="164"/>
      <c r="I21" s="164"/>
      <c r="J21" s="164"/>
      <c r="K21" s="164"/>
      <c r="L21" s="164"/>
      <c r="M21" s="164"/>
      <c r="N21" s="176"/>
      <c r="O21" s="176"/>
      <c r="P21" s="176"/>
      <c r="Q21" s="176"/>
      <c r="R21" s="164"/>
      <c r="S21" s="164"/>
      <c r="T21" s="164"/>
      <c r="U21" s="164"/>
      <c r="V21" s="164"/>
      <c r="W21" s="164"/>
      <c r="X21" s="164"/>
      <c r="Y21" s="164"/>
      <c r="Z21" s="165"/>
      <c r="AA21" s="165"/>
      <c r="AB21" s="165"/>
      <c r="AC21" s="165"/>
      <c r="AD21" s="165"/>
      <c r="AE21" s="165"/>
      <c r="AF21" s="165"/>
      <c r="AG21" s="165" t="s">
        <v>191</v>
      </c>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row>
    <row r="22" spans="1:60" ht="12.75" customHeight="1" outlineLevel="2">
      <c r="A22" s="174"/>
      <c r="B22" s="175"/>
      <c r="C22" s="186" t="s">
        <v>206</v>
      </c>
      <c r="D22" s="187"/>
      <c r="E22" s="188">
        <v>245.414</v>
      </c>
      <c r="F22" s="164"/>
      <c r="G22" s="164"/>
      <c r="H22" s="164"/>
      <c r="I22" s="164"/>
      <c r="J22" s="164"/>
      <c r="K22" s="164"/>
      <c r="L22" s="164"/>
      <c r="M22" s="164"/>
      <c r="N22" s="176"/>
      <c r="O22" s="176"/>
      <c r="P22" s="176"/>
      <c r="Q22" s="176"/>
      <c r="R22" s="164"/>
      <c r="S22" s="164"/>
      <c r="T22" s="164"/>
      <c r="U22" s="164"/>
      <c r="V22" s="164"/>
      <c r="W22" s="164"/>
      <c r="X22" s="164"/>
      <c r="Y22" s="164"/>
      <c r="Z22" s="165"/>
      <c r="AA22" s="165"/>
      <c r="AB22" s="165"/>
      <c r="AC22" s="165"/>
      <c r="AD22" s="165"/>
      <c r="AE22" s="165"/>
      <c r="AF22" s="165"/>
      <c r="AG22" s="165" t="s">
        <v>195</v>
      </c>
      <c r="AH22" s="165">
        <v>5</v>
      </c>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row>
    <row r="23" spans="1:60" ht="12.75" customHeight="1" outlineLevel="1">
      <c r="A23" s="166">
        <v>4</v>
      </c>
      <c r="B23" s="167" t="s">
        <v>207</v>
      </c>
      <c r="C23" s="168" t="s">
        <v>208</v>
      </c>
      <c r="D23" s="169" t="s">
        <v>186</v>
      </c>
      <c r="E23" s="170">
        <v>245.414</v>
      </c>
      <c r="F23" s="171"/>
      <c r="G23" s="172">
        <f>ROUND(E23*F23,2)</f>
        <v>0</v>
      </c>
      <c r="H23" s="171">
        <v>0</v>
      </c>
      <c r="I23" s="172">
        <f>ROUND(E23*H23,2)</f>
        <v>0</v>
      </c>
      <c r="J23" s="171">
        <v>234</v>
      </c>
      <c r="K23" s="172">
        <f>ROUND(E23*J23,2)</f>
        <v>57426.88</v>
      </c>
      <c r="L23" s="172">
        <v>21</v>
      </c>
      <c r="M23" s="172">
        <f>G23*(1+L23/100)</f>
        <v>0</v>
      </c>
      <c r="N23" s="170">
        <v>0</v>
      </c>
      <c r="O23" s="170">
        <f>ROUND(E23*N23,2)</f>
        <v>0</v>
      </c>
      <c r="P23" s="170">
        <v>0</v>
      </c>
      <c r="Q23" s="170">
        <f>ROUND(E23*P23,2)</f>
        <v>0</v>
      </c>
      <c r="R23" s="172" t="s">
        <v>187</v>
      </c>
      <c r="S23" s="172" t="s">
        <v>151</v>
      </c>
      <c r="T23" s="173" t="s">
        <v>151</v>
      </c>
      <c r="U23" s="164">
        <v>0.0052</v>
      </c>
      <c r="V23" s="164">
        <f>ROUND(E23*U23,2)</f>
        <v>1.28</v>
      </c>
      <c r="W23" s="164"/>
      <c r="X23" s="164" t="s">
        <v>188</v>
      </c>
      <c r="Y23" s="164" t="s">
        <v>154</v>
      </c>
      <c r="Z23" s="165"/>
      <c r="AA23" s="165"/>
      <c r="AB23" s="165"/>
      <c r="AC23" s="165"/>
      <c r="AD23" s="165"/>
      <c r="AE23" s="165"/>
      <c r="AF23" s="165"/>
      <c r="AG23" s="165" t="s">
        <v>189</v>
      </c>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row>
    <row r="24" spans="1:60" ht="12.75" customHeight="1" outlineLevel="2">
      <c r="A24" s="174"/>
      <c r="B24" s="175"/>
      <c r="C24" s="247" t="s">
        <v>205</v>
      </c>
      <c r="D24" s="200"/>
      <c r="E24" s="200"/>
      <c r="F24" s="200"/>
      <c r="G24" s="200"/>
      <c r="H24" s="164"/>
      <c r="I24" s="164"/>
      <c r="J24" s="164"/>
      <c r="K24" s="164"/>
      <c r="L24" s="164"/>
      <c r="M24" s="164"/>
      <c r="N24" s="176"/>
      <c r="O24" s="176"/>
      <c r="P24" s="176"/>
      <c r="Q24" s="176"/>
      <c r="R24" s="164"/>
      <c r="S24" s="164"/>
      <c r="T24" s="164"/>
      <c r="U24" s="164"/>
      <c r="V24" s="164"/>
      <c r="W24" s="164"/>
      <c r="X24" s="164"/>
      <c r="Y24" s="164"/>
      <c r="Z24" s="165"/>
      <c r="AA24" s="165"/>
      <c r="AB24" s="165"/>
      <c r="AC24" s="165"/>
      <c r="AD24" s="165"/>
      <c r="AE24" s="165"/>
      <c r="AF24" s="165"/>
      <c r="AG24" s="165" t="s">
        <v>191</v>
      </c>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row>
    <row r="25" spans="1:60" ht="12.75" customHeight="1" outlineLevel="2">
      <c r="A25" s="174"/>
      <c r="B25" s="175"/>
      <c r="C25" s="186" t="s">
        <v>206</v>
      </c>
      <c r="D25" s="187"/>
      <c r="E25" s="188">
        <v>245.414</v>
      </c>
      <c r="F25" s="164"/>
      <c r="G25" s="164"/>
      <c r="H25" s="164"/>
      <c r="I25" s="164"/>
      <c r="J25" s="164"/>
      <c r="K25" s="164"/>
      <c r="L25" s="164"/>
      <c r="M25" s="164"/>
      <c r="N25" s="176"/>
      <c r="O25" s="176"/>
      <c r="P25" s="176"/>
      <c r="Q25" s="176"/>
      <c r="R25" s="164"/>
      <c r="S25" s="164"/>
      <c r="T25" s="164"/>
      <c r="U25" s="164"/>
      <c r="V25" s="164"/>
      <c r="W25" s="164"/>
      <c r="X25" s="164"/>
      <c r="Y25" s="164"/>
      <c r="Z25" s="165"/>
      <c r="AA25" s="165"/>
      <c r="AB25" s="165"/>
      <c r="AC25" s="165"/>
      <c r="AD25" s="165"/>
      <c r="AE25" s="165"/>
      <c r="AF25" s="165"/>
      <c r="AG25" s="165" t="s">
        <v>195</v>
      </c>
      <c r="AH25" s="165">
        <v>5</v>
      </c>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row>
    <row r="26" spans="1:60" ht="12.75" customHeight="1" outlineLevel="1">
      <c r="A26" s="166">
        <v>5</v>
      </c>
      <c r="B26" s="167" t="s">
        <v>209</v>
      </c>
      <c r="C26" s="168" t="s">
        <v>210</v>
      </c>
      <c r="D26" s="169" t="s">
        <v>186</v>
      </c>
      <c r="E26" s="170">
        <v>171.7898</v>
      </c>
      <c r="F26" s="171"/>
      <c r="G26" s="172">
        <f>ROUND(E26*F26,2)</f>
        <v>0</v>
      </c>
      <c r="H26" s="171">
        <v>0</v>
      </c>
      <c r="I26" s="172">
        <f>ROUND(E26*H26,2)</f>
        <v>0</v>
      </c>
      <c r="J26" s="171">
        <v>80</v>
      </c>
      <c r="K26" s="172">
        <f>ROUND(E26*J26,2)</f>
        <v>13743.18</v>
      </c>
      <c r="L26" s="172">
        <v>21</v>
      </c>
      <c r="M26" s="172">
        <f>G26*(1+L26/100)</f>
        <v>0</v>
      </c>
      <c r="N26" s="170">
        <v>0</v>
      </c>
      <c r="O26" s="170">
        <f>ROUND(E26*N26,2)</f>
        <v>0</v>
      </c>
      <c r="P26" s="170">
        <v>0</v>
      </c>
      <c r="Q26" s="170">
        <f>ROUND(E26*P26,2)</f>
        <v>0</v>
      </c>
      <c r="R26" s="172" t="s">
        <v>187</v>
      </c>
      <c r="S26" s="172" t="s">
        <v>151</v>
      </c>
      <c r="T26" s="173" t="s">
        <v>151</v>
      </c>
      <c r="U26" s="164">
        <v>0.053</v>
      </c>
      <c r="V26" s="164">
        <f>ROUND(E26*U26,2)</f>
        <v>9.1</v>
      </c>
      <c r="W26" s="164"/>
      <c r="X26" s="164" t="s">
        <v>188</v>
      </c>
      <c r="Y26" s="164" t="s">
        <v>154</v>
      </c>
      <c r="Z26" s="165"/>
      <c r="AA26" s="165"/>
      <c r="AB26" s="165"/>
      <c r="AC26" s="165"/>
      <c r="AD26" s="165"/>
      <c r="AE26" s="165"/>
      <c r="AF26" s="165"/>
      <c r="AG26" s="165" t="s">
        <v>189</v>
      </c>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row>
    <row r="27" spans="1:60" ht="12.75" customHeight="1" outlineLevel="2">
      <c r="A27" s="174"/>
      <c r="B27" s="175"/>
      <c r="C27" s="186" t="s">
        <v>211</v>
      </c>
      <c r="D27" s="187"/>
      <c r="E27" s="188">
        <v>245.414</v>
      </c>
      <c r="F27" s="164"/>
      <c r="G27" s="164"/>
      <c r="H27" s="164"/>
      <c r="I27" s="164"/>
      <c r="J27" s="164"/>
      <c r="K27" s="164"/>
      <c r="L27" s="164"/>
      <c r="M27" s="164"/>
      <c r="N27" s="176"/>
      <c r="O27" s="176"/>
      <c r="P27" s="176"/>
      <c r="Q27" s="176"/>
      <c r="R27" s="164"/>
      <c r="S27" s="164"/>
      <c r="T27" s="164"/>
      <c r="U27" s="164"/>
      <c r="V27" s="164"/>
      <c r="W27" s="164"/>
      <c r="X27" s="164"/>
      <c r="Y27" s="164"/>
      <c r="Z27" s="165"/>
      <c r="AA27" s="165"/>
      <c r="AB27" s="165"/>
      <c r="AC27" s="165"/>
      <c r="AD27" s="165"/>
      <c r="AE27" s="165"/>
      <c r="AF27" s="165"/>
      <c r="AG27" s="165" t="s">
        <v>195</v>
      </c>
      <c r="AH27" s="165">
        <v>5</v>
      </c>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row>
    <row r="28" spans="1:60" ht="12.75" customHeight="1" outlineLevel="1">
      <c r="A28" s="166">
        <v>6</v>
      </c>
      <c r="B28" s="167" t="s">
        <v>212</v>
      </c>
      <c r="C28" s="168" t="s">
        <v>213</v>
      </c>
      <c r="D28" s="169" t="s">
        <v>186</v>
      </c>
      <c r="E28" s="170">
        <f>245.414</f>
        <v>245.414</v>
      </c>
      <c r="F28" s="171"/>
      <c r="G28" s="172">
        <f>ROUND(E28*F28,2)</f>
        <v>0</v>
      </c>
      <c r="H28" s="171">
        <v>0</v>
      </c>
      <c r="I28" s="172">
        <f>ROUND(E28*H28,2)</f>
        <v>0</v>
      </c>
      <c r="J28" s="171">
        <v>154.5</v>
      </c>
      <c r="K28" s="172">
        <f>ROUND(E28*J28,2)</f>
        <v>37916.46</v>
      </c>
      <c r="L28" s="172">
        <v>21</v>
      </c>
      <c r="M28" s="172">
        <f>G28*(1+L28/100)</f>
        <v>0</v>
      </c>
      <c r="N28" s="170">
        <v>0</v>
      </c>
      <c r="O28" s="170">
        <f>ROUND(E28*N28,2)</f>
        <v>0</v>
      </c>
      <c r="P28" s="170">
        <v>0</v>
      </c>
      <c r="Q28" s="170">
        <f>ROUND(E28*P28,2)</f>
        <v>0</v>
      </c>
      <c r="R28" s="172" t="s">
        <v>187</v>
      </c>
      <c r="S28" s="172" t="s">
        <v>151</v>
      </c>
      <c r="T28" s="173" t="s">
        <v>151</v>
      </c>
      <c r="U28" s="164">
        <v>0.068</v>
      </c>
      <c r="V28" s="164">
        <f>ROUND(E28*U28,2)</f>
        <v>16.69</v>
      </c>
      <c r="W28" s="164"/>
      <c r="X28" s="164" t="s">
        <v>188</v>
      </c>
      <c r="Y28" s="164" t="s">
        <v>154</v>
      </c>
      <c r="Z28" s="165"/>
      <c r="AA28" s="165"/>
      <c r="AB28" s="165"/>
      <c r="AC28" s="165"/>
      <c r="AD28" s="165"/>
      <c r="AE28" s="165"/>
      <c r="AF28" s="165"/>
      <c r="AG28" s="165" t="s">
        <v>189</v>
      </c>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row>
    <row r="29" spans="1:60" ht="12.75" customHeight="1" outlineLevel="2">
      <c r="A29" s="174"/>
      <c r="B29" s="175"/>
      <c r="C29" s="247" t="s">
        <v>214</v>
      </c>
      <c r="D29" s="200"/>
      <c r="E29" s="200"/>
      <c r="F29" s="200"/>
      <c r="G29" s="200"/>
      <c r="H29" s="164"/>
      <c r="I29" s="164"/>
      <c r="J29" s="164"/>
      <c r="K29" s="164"/>
      <c r="L29" s="164"/>
      <c r="M29" s="164"/>
      <c r="N29" s="176"/>
      <c r="O29" s="176"/>
      <c r="P29" s="176"/>
      <c r="Q29" s="176"/>
      <c r="R29" s="164"/>
      <c r="S29" s="164"/>
      <c r="T29" s="164"/>
      <c r="U29" s="164"/>
      <c r="V29" s="164"/>
      <c r="W29" s="164"/>
      <c r="X29" s="164"/>
      <c r="Y29" s="164"/>
      <c r="Z29" s="165"/>
      <c r="AA29" s="165"/>
      <c r="AB29" s="165"/>
      <c r="AC29" s="165"/>
      <c r="AD29" s="165"/>
      <c r="AE29" s="165"/>
      <c r="AF29" s="165"/>
      <c r="AG29" s="165" t="s">
        <v>191</v>
      </c>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row>
    <row r="30" spans="1:60" ht="12.75" customHeight="1" outlineLevel="2">
      <c r="A30" s="174"/>
      <c r="B30" s="175"/>
      <c r="C30" s="186" t="s">
        <v>211</v>
      </c>
      <c r="D30" s="187"/>
      <c r="E30" s="188">
        <v>245.414</v>
      </c>
      <c r="F30" s="164"/>
      <c r="G30" s="164"/>
      <c r="H30" s="164"/>
      <c r="I30" s="164"/>
      <c r="J30" s="164"/>
      <c r="K30" s="164"/>
      <c r="L30" s="164"/>
      <c r="M30" s="164"/>
      <c r="N30" s="176"/>
      <c r="O30" s="176"/>
      <c r="P30" s="176"/>
      <c r="Q30" s="176"/>
      <c r="R30" s="164"/>
      <c r="S30" s="164"/>
      <c r="T30" s="164"/>
      <c r="U30" s="164"/>
      <c r="V30" s="164"/>
      <c r="W30" s="164"/>
      <c r="X30" s="164"/>
      <c r="Y30" s="164"/>
      <c r="Z30" s="165"/>
      <c r="AA30" s="165"/>
      <c r="AB30" s="165"/>
      <c r="AC30" s="165"/>
      <c r="AD30" s="165"/>
      <c r="AE30" s="165"/>
      <c r="AF30" s="165"/>
      <c r="AG30" s="165" t="s">
        <v>195</v>
      </c>
      <c r="AH30" s="165">
        <v>5</v>
      </c>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row>
    <row r="31" spans="1:60" ht="12.75" customHeight="1" outlineLevel="1">
      <c r="A31" s="166">
        <v>7</v>
      </c>
      <c r="B31" s="167" t="s">
        <v>215</v>
      </c>
      <c r="C31" s="168" t="s">
        <v>216</v>
      </c>
      <c r="D31" s="169" t="s">
        <v>217</v>
      </c>
      <c r="E31" s="170">
        <f>1156.32</f>
        <v>1156.32</v>
      </c>
      <c r="F31" s="171"/>
      <c r="G31" s="172">
        <f>ROUND(E31*F31,2)</f>
        <v>0</v>
      </c>
      <c r="H31" s="171">
        <v>0</v>
      </c>
      <c r="I31" s="172">
        <f>ROUND(E31*H31,2)</f>
        <v>0</v>
      </c>
      <c r="J31" s="171">
        <v>15.6</v>
      </c>
      <c r="K31" s="172">
        <f>ROUND(E31*J31,2)</f>
        <v>18038.59</v>
      </c>
      <c r="L31" s="172">
        <v>21</v>
      </c>
      <c r="M31" s="172">
        <f>G31*(1+L31/100)</f>
        <v>0</v>
      </c>
      <c r="N31" s="170">
        <v>0</v>
      </c>
      <c r="O31" s="170">
        <f>ROUND(E31*N31,2)</f>
        <v>0</v>
      </c>
      <c r="P31" s="170">
        <v>0</v>
      </c>
      <c r="Q31" s="170">
        <f>ROUND(E31*P31,2)</f>
        <v>0</v>
      </c>
      <c r="R31" s="172" t="s">
        <v>187</v>
      </c>
      <c r="S31" s="172" t="s">
        <v>151</v>
      </c>
      <c r="T31" s="173" t="s">
        <v>151</v>
      </c>
      <c r="U31" s="164">
        <v>0.018</v>
      </c>
      <c r="V31" s="164">
        <f>ROUND(E31*U31,2)</f>
        <v>20.81</v>
      </c>
      <c r="W31" s="164"/>
      <c r="X31" s="164" t="s">
        <v>188</v>
      </c>
      <c r="Y31" s="164" t="s">
        <v>154</v>
      </c>
      <c r="Z31" s="165"/>
      <c r="AA31" s="165"/>
      <c r="AB31" s="165"/>
      <c r="AC31" s="165"/>
      <c r="AD31" s="165"/>
      <c r="AE31" s="165"/>
      <c r="AF31" s="165"/>
      <c r="AG31" s="165" t="s">
        <v>189</v>
      </c>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row>
    <row r="32" spans="1:60" ht="12.75" customHeight="1" outlineLevel="2">
      <c r="A32" s="174"/>
      <c r="B32" s="175"/>
      <c r="C32" s="247" t="s">
        <v>218</v>
      </c>
      <c r="D32" s="200"/>
      <c r="E32" s="200"/>
      <c r="F32" s="200"/>
      <c r="G32" s="200"/>
      <c r="H32" s="164"/>
      <c r="I32" s="164"/>
      <c r="J32" s="164"/>
      <c r="K32" s="164"/>
      <c r="L32" s="164"/>
      <c r="M32" s="164"/>
      <c r="N32" s="176"/>
      <c r="O32" s="176"/>
      <c r="P32" s="176"/>
      <c r="Q32" s="176"/>
      <c r="R32" s="164"/>
      <c r="S32" s="164"/>
      <c r="T32" s="164"/>
      <c r="U32" s="164"/>
      <c r="V32" s="164"/>
      <c r="W32" s="164"/>
      <c r="X32" s="164"/>
      <c r="Y32" s="164"/>
      <c r="Z32" s="165"/>
      <c r="AA32" s="165"/>
      <c r="AB32" s="165"/>
      <c r="AC32" s="165"/>
      <c r="AD32" s="165"/>
      <c r="AE32" s="165"/>
      <c r="AF32" s="165"/>
      <c r="AG32" s="165" t="s">
        <v>191</v>
      </c>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row>
    <row r="33" spans="1:60" ht="12.75" customHeight="1" outlineLevel="2">
      <c r="A33" s="174"/>
      <c r="B33" s="175"/>
      <c r="C33" s="186" t="s">
        <v>219</v>
      </c>
      <c r="D33" s="187"/>
      <c r="E33" s="188">
        <v>950</v>
      </c>
      <c r="F33" s="164"/>
      <c r="G33" s="164"/>
      <c r="H33" s="164"/>
      <c r="I33" s="164"/>
      <c r="J33" s="164"/>
      <c r="K33" s="164"/>
      <c r="L33" s="164"/>
      <c r="M33" s="164"/>
      <c r="N33" s="176"/>
      <c r="O33" s="176"/>
      <c r="P33" s="176"/>
      <c r="Q33" s="176"/>
      <c r="R33" s="164"/>
      <c r="S33" s="164"/>
      <c r="T33" s="164"/>
      <c r="U33" s="164"/>
      <c r="V33" s="164"/>
      <c r="W33" s="164"/>
      <c r="X33" s="164"/>
      <c r="Y33" s="164"/>
      <c r="Z33" s="165"/>
      <c r="AA33" s="165"/>
      <c r="AB33" s="165"/>
      <c r="AC33" s="165"/>
      <c r="AD33" s="165"/>
      <c r="AE33" s="165"/>
      <c r="AF33" s="165"/>
      <c r="AG33" s="165" t="s">
        <v>195</v>
      </c>
      <c r="AH33" s="165">
        <v>0</v>
      </c>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row>
    <row r="34" spans="1:60" ht="12.75" customHeight="1" outlineLevel="3">
      <c r="A34" s="174"/>
      <c r="B34" s="175"/>
      <c r="C34" s="186" t="s">
        <v>220</v>
      </c>
      <c r="D34" s="187"/>
      <c r="E34" s="188">
        <v>70</v>
      </c>
      <c r="F34" s="164"/>
      <c r="G34" s="164"/>
      <c r="H34" s="164"/>
      <c r="I34" s="164"/>
      <c r="J34" s="164"/>
      <c r="K34" s="164"/>
      <c r="L34" s="164"/>
      <c r="M34" s="164"/>
      <c r="N34" s="176"/>
      <c r="O34" s="176"/>
      <c r="P34" s="176"/>
      <c r="Q34" s="176"/>
      <c r="R34" s="164"/>
      <c r="S34" s="164"/>
      <c r="T34" s="164"/>
      <c r="U34" s="164"/>
      <c r="V34" s="164"/>
      <c r="W34" s="164"/>
      <c r="X34" s="164"/>
      <c r="Y34" s="164"/>
      <c r="Z34" s="165"/>
      <c r="AA34" s="165"/>
      <c r="AB34" s="165"/>
      <c r="AC34" s="165"/>
      <c r="AD34" s="165"/>
      <c r="AE34" s="165"/>
      <c r="AF34" s="165"/>
      <c r="AG34" s="165" t="s">
        <v>195</v>
      </c>
      <c r="AH34" s="165">
        <v>0</v>
      </c>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row>
    <row r="35" spans="1:60" ht="12.75" customHeight="1" outlineLevel="3">
      <c r="A35" s="174"/>
      <c r="B35" s="175"/>
      <c r="C35" s="186" t="s">
        <v>221</v>
      </c>
      <c r="D35" s="187"/>
      <c r="E35" s="188">
        <v>136.32</v>
      </c>
      <c r="F35" s="164"/>
      <c r="G35" s="164"/>
      <c r="H35" s="164"/>
      <c r="I35" s="164"/>
      <c r="J35" s="164"/>
      <c r="K35" s="164"/>
      <c r="L35" s="164"/>
      <c r="M35" s="164"/>
      <c r="N35" s="176"/>
      <c r="O35" s="176"/>
      <c r="P35" s="176"/>
      <c r="Q35" s="176"/>
      <c r="R35" s="164"/>
      <c r="S35" s="164"/>
      <c r="T35" s="164"/>
      <c r="U35" s="164"/>
      <c r="V35" s="164"/>
      <c r="W35" s="164"/>
      <c r="X35" s="164"/>
      <c r="Y35" s="164"/>
      <c r="Z35" s="165"/>
      <c r="AA35" s="165"/>
      <c r="AB35" s="165"/>
      <c r="AC35" s="165"/>
      <c r="AD35" s="165"/>
      <c r="AE35" s="165"/>
      <c r="AF35" s="165"/>
      <c r="AG35" s="165" t="s">
        <v>195</v>
      </c>
      <c r="AH35" s="165">
        <v>0</v>
      </c>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row>
    <row r="36" spans="1:60" ht="12.75" customHeight="1" outlineLevel="1">
      <c r="A36" s="166">
        <v>8</v>
      </c>
      <c r="B36" s="167" t="s">
        <v>222</v>
      </c>
      <c r="C36" s="168" t="s">
        <v>223</v>
      </c>
      <c r="D36" s="169" t="s">
        <v>186</v>
      </c>
      <c r="E36" s="170">
        <v>245.414</v>
      </c>
      <c r="F36" s="171"/>
      <c r="G36" s="172">
        <f>ROUND(E36*F36,2)</f>
        <v>0</v>
      </c>
      <c r="H36" s="171">
        <v>0</v>
      </c>
      <c r="I36" s="172">
        <f>ROUND(E36*H36,2)</f>
        <v>0</v>
      </c>
      <c r="J36" s="171">
        <v>513</v>
      </c>
      <c r="K36" s="172">
        <f>ROUND(E36*J36,2)</f>
        <v>125897.38</v>
      </c>
      <c r="L36" s="172">
        <v>21</v>
      </c>
      <c r="M36" s="172">
        <f>G36*(1+L36/100)</f>
        <v>0</v>
      </c>
      <c r="N36" s="170">
        <v>0</v>
      </c>
      <c r="O36" s="170">
        <f>ROUND(E36*N36,2)</f>
        <v>0</v>
      </c>
      <c r="P36" s="170">
        <v>0</v>
      </c>
      <c r="Q36" s="170">
        <f>ROUND(E36*P36,2)</f>
        <v>0</v>
      </c>
      <c r="R36" s="172" t="s">
        <v>187</v>
      </c>
      <c r="S36" s="172" t="s">
        <v>151</v>
      </c>
      <c r="T36" s="173" t="s">
        <v>151</v>
      </c>
      <c r="U36" s="164">
        <v>0</v>
      </c>
      <c r="V36" s="164">
        <f>ROUND(E36*U36,2)</f>
        <v>0</v>
      </c>
      <c r="W36" s="164"/>
      <c r="X36" s="164" t="s">
        <v>188</v>
      </c>
      <c r="Y36" s="164" t="s">
        <v>154</v>
      </c>
      <c r="Z36" s="165"/>
      <c r="AA36" s="165"/>
      <c r="AB36" s="165"/>
      <c r="AC36" s="165"/>
      <c r="AD36" s="165"/>
      <c r="AE36" s="165"/>
      <c r="AF36" s="165"/>
      <c r="AG36" s="165" t="s">
        <v>189</v>
      </c>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row>
    <row r="37" spans="1:60" ht="12.75" customHeight="1" outlineLevel="2">
      <c r="A37" s="174"/>
      <c r="B37" s="175"/>
      <c r="C37" s="186" t="s">
        <v>224</v>
      </c>
      <c r="D37" s="187"/>
      <c r="E37" s="188">
        <v>245.414</v>
      </c>
      <c r="F37" s="164"/>
      <c r="G37" s="164"/>
      <c r="H37" s="164"/>
      <c r="I37" s="164"/>
      <c r="J37" s="164"/>
      <c r="K37" s="164"/>
      <c r="L37" s="164"/>
      <c r="M37" s="164"/>
      <c r="N37" s="176"/>
      <c r="O37" s="176"/>
      <c r="P37" s="176"/>
      <c r="Q37" s="176"/>
      <c r="R37" s="164"/>
      <c r="S37" s="164"/>
      <c r="T37" s="164"/>
      <c r="U37" s="164"/>
      <c r="V37" s="164"/>
      <c r="W37" s="164"/>
      <c r="X37" s="164"/>
      <c r="Y37" s="164"/>
      <c r="Z37" s="165"/>
      <c r="AA37" s="165"/>
      <c r="AB37" s="165"/>
      <c r="AC37" s="165"/>
      <c r="AD37" s="165"/>
      <c r="AE37" s="165"/>
      <c r="AF37" s="165"/>
      <c r="AG37" s="165" t="s">
        <v>195</v>
      </c>
      <c r="AH37" s="165">
        <v>5</v>
      </c>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row>
    <row r="38" spans="1:33" ht="12.75" customHeight="1">
      <c r="A38" s="148" t="s">
        <v>146</v>
      </c>
      <c r="B38" s="149" t="s">
        <v>94</v>
      </c>
      <c r="C38" s="150" t="s">
        <v>95</v>
      </c>
      <c r="D38" s="151"/>
      <c r="E38" s="152"/>
      <c r="F38" s="153"/>
      <c r="G38" s="153">
        <f>SUMIF(AG39:AG113,"&lt;&gt;NOR",G39:G113)</f>
        <v>0</v>
      </c>
      <c r="H38" s="153"/>
      <c r="I38" s="153">
        <f>SUM(I39:I113)</f>
        <v>1464515.35</v>
      </c>
      <c r="J38" s="153"/>
      <c r="K38" s="153">
        <f>SUM(K39:K113)</f>
        <v>2140333.3</v>
      </c>
      <c r="L38" s="153"/>
      <c r="M38" s="153">
        <f>SUM(M39:M113)</f>
        <v>0</v>
      </c>
      <c r="N38" s="152"/>
      <c r="O38" s="152">
        <f>SUM(O39:O113)</f>
        <v>1361.93</v>
      </c>
      <c r="P38" s="152"/>
      <c r="Q38" s="152">
        <f>SUM(Q39:Q113)</f>
        <v>0</v>
      </c>
      <c r="R38" s="153"/>
      <c r="S38" s="153"/>
      <c r="T38" s="154"/>
      <c r="U38" s="155"/>
      <c r="V38" s="155">
        <f>SUM(V39:V113)</f>
        <v>1680.7899999999997</v>
      </c>
      <c r="W38" s="155"/>
      <c r="X38" s="155"/>
      <c r="Y38" s="155"/>
      <c r="AG38" s="111" t="s">
        <v>147</v>
      </c>
    </row>
    <row r="39" spans="1:60" ht="12.75" customHeight="1" outlineLevel="1">
      <c r="A39" s="166">
        <v>9</v>
      </c>
      <c r="B39" s="167" t="s">
        <v>225</v>
      </c>
      <c r="C39" s="168" t="s">
        <v>226</v>
      </c>
      <c r="D39" s="169" t="s">
        <v>186</v>
      </c>
      <c r="E39" s="170">
        <f>40.8</f>
        <v>40.8</v>
      </c>
      <c r="F39" s="171"/>
      <c r="G39" s="172">
        <f>ROUND(E39*F39,2)</f>
        <v>0</v>
      </c>
      <c r="H39" s="171">
        <v>630.88</v>
      </c>
      <c r="I39" s="172">
        <f>ROUND(E39*H39,2)</f>
        <v>25739.9</v>
      </c>
      <c r="J39" s="171">
        <v>548.12</v>
      </c>
      <c r="K39" s="172">
        <f>ROUND(E39*J39,2)</f>
        <v>22363.3</v>
      </c>
      <c r="L39" s="172">
        <v>21</v>
      </c>
      <c r="M39" s="172">
        <f>G39*(1+L39/100)</f>
        <v>0</v>
      </c>
      <c r="N39" s="170">
        <v>2.1</v>
      </c>
      <c r="O39" s="170">
        <f>ROUND(E39*N39,2)</f>
        <v>85.68</v>
      </c>
      <c r="P39" s="170">
        <v>0</v>
      </c>
      <c r="Q39" s="170">
        <f>ROUND(E39*P39,2)</f>
        <v>0</v>
      </c>
      <c r="R39" s="172" t="s">
        <v>227</v>
      </c>
      <c r="S39" s="172" t="s">
        <v>151</v>
      </c>
      <c r="T39" s="173" t="s">
        <v>151</v>
      </c>
      <c r="U39" s="164">
        <v>0.965</v>
      </c>
      <c r="V39" s="164">
        <f>ROUND(E39*U39,2)</f>
        <v>39.37</v>
      </c>
      <c r="W39" s="164"/>
      <c r="X39" s="164" t="s">
        <v>188</v>
      </c>
      <c r="Y39" s="164" t="s">
        <v>154</v>
      </c>
      <c r="Z39" s="165"/>
      <c r="AA39" s="165"/>
      <c r="AB39" s="165"/>
      <c r="AC39" s="165"/>
      <c r="AD39" s="165"/>
      <c r="AE39" s="165"/>
      <c r="AF39" s="165"/>
      <c r="AG39" s="165" t="s">
        <v>189</v>
      </c>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row>
    <row r="40" spans="1:60" ht="12.75" customHeight="1" outlineLevel="2">
      <c r="A40" s="174"/>
      <c r="B40" s="175"/>
      <c r="C40" s="186" t="s">
        <v>228</v>
      </c>
      <c r="D40" s="187"/>
      <c r="E40" s="188"/>
      <c r="F40" s="164"/>
      <c r="G40" s="164"/>
      <c r="H40" s="164"/>
      <c r="I40" s="164"/>
      <c r="J40" s="164"/>
      <c r="K40" s="164"/>
      <c r="L40" s="164"/>
      <c r="M40" s="164"/>
      <c r="N40" s="176"/>
      <c r="O40" s="176"/>
      <c r="P40" s="176"/>
      <c r="Q40" s="176"/>
      <c r="R40" s="164"/>
      <c r="S40" s="164"/>
      <c r="T40" s="164"/>
      <c r="U40" s="164"/>
      <c r="V40" s="164"/>
      <c r="W40" s="164"/>
      <c r="X40" s="164"/>
      <c r="Y40" s="164"/>
      <c r="Z40" s="165"/>
      <c r="AA40" s="165"/>
      <c r="AB40" s="165"/>
      <c r="AC40" s="165"/>
      <c r="AD40" s="165"/>
      <c r="AE40" s="165"/>
      <c r="AF40" s="165"/>
      <c r="AG40" s="165" t="s">
        <v>195</v>
      </c>
      <c r="AH40" s="165">
        <v>0</v>
      </c>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row>
    <row r="41" spans="1:60" ht="12.75" customHeight="1" outlineLevel="3">
      <c r="A41" s="174"/>
      <c r="B41" s="175"/>
      <c r="C41" s="186" t="s">
        <v>229</v>
      </c>
      <c r="D41" s="187"/>
      <c r="E41" s="188">
        <v>40.8</v>
      </c>
      <c r="F41" s="164"/>
      <c r="G41" s="164"/>
      <c r="H41" s="164"/>
      <c r="I41" s="164"/>
      <c r="J41" s="164"/>
      <c r="K41" s="164"/>
      <c r="L41" s="164"/>
      <c r="M41" s="164"/>
      <c r="N41" s="176"/>
      <c r="O41" s="176"/>
      <c r="P41" s="176"/>
      <c r="Q41" s="176"/>
      <c r="R41" s="164"/>
      <c r="S41" s="164"/>
      <c r="T41" s="164"/>
      <c r="U41" s="164"/>
      <c r="V41" s="164"/>
      <c r="W41" s="164"/>
      <c r="X41" s="164"/>
      <c r="Y41" s="164"/>
      <c r="Z41" s="165"/>
      <c r="AA41" s="165"/>
      <c r="AB41" s="165"/>
      <c r="AC41" s="165"/>
      <c r="AD41" s="165"/>
      <c r="AE41" s="165"/>
      <c r="AF41" s="165"/>
      <c r="AG41" s="165" t="s">
        <v>195</v>
      </c>
      <c r="AH41" s="165">
        <v>5</v>
      </c>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row>
    <row r="42" spans="1:60" ht="12.75" customHeight="1" outlineLevel="1">
      <c r="A42" s="166">
        <v>10</v>
      </c>
      <c r="B42" s="167" t="s">
        <v>230</v>
      </c>
      <c r="C42" s="168" t="s">
        <v>231</v>
      </c>
      <c r="D42" s="169" t="s">
        <v>232</v>
      </c>
      <c r="E42" s="170">
        <f>9.996</f>
        <v>9.996</v>
      </c>
      <c r="F42" s="171"/>
      <c r="G42" s="172">
        <f>ROUND(E42*F42,2)</f>
        <v>0</v>
      </c>
      <c r="H42" s="171">
        <v>32693.78</v>
      </c>
      <c r="I42" s="172">
        <f>ROUND(E42*H42,2)</f>
        <v>326807.02</v>
      </c>
      <c r="J42" s="171">
        <v>8216.22</v>
      </c>
      <c r="K42" s="172">
        <f>ROUND(E42*J42,2)</f>
        <v>82129.34</v>
      </c>
      <c r="L42" s="172">
        <v>21</v>
      </c>
      <c r="M42" s="172">
        <f>G42*(1+L42/100)</f>
        <v>0</v>
      </c>
      <c r="N42" s="170">
        <v>1.05544</v>
      </c>
      <c r="O42" s="170">
        <f>ROUND(E42*N42,2)</f>
        <v>10.55</v>
      </c>
      <c r="P42" s="170">
        <v>0</v>
      </c>
      <c r="Q42" s="170">
        <f>ROUND(E42*P42,2)</f>
        <v>0</v>
      </c>
      <c r="R42" s="172" t="s">
        <v>233</v>
      </c>
      <c r="S42" s="172" t="s">
        <v>151</v>
      </c>
      <c r="T42" s="173" t="s">
        <v>151</v>
      </c>
      <c r="U42" s="164">
        <v>15.231</v>
      </c>
      <c r="V42" s="164">
        <f>ROUND(E42*U42,2)</f>
        <v>152.25</v>
      </c>
      <c r="W42" s="164"/>
      <c r="X42" s="164" t="s">
        <v>188</v>
      </c>
      <c r="Y42" s="164" t="s">
        <v>154</v>
      </c>
      <c r="Z42" s="165"/>
      <c r="AA42" s="165"/>
      <c r="AB42" s="165"/>
      <c r="AC42" s="165"/>
      <c r="AD42" s="165"/>
      <c r="AE42" s="165"/>
      <c r="AF42" s="165"/>
      <c r="AG42" s="165" t="s">
        <v>189</v>
      </c>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row>
    <row r="43" spans="1:60" ht="12.75" customHeight="1" outlineLevel="2">
      <c r="A43" s="174"/>
      <c r="B43" s="175"/>
      <c r="C43" s="247" t="s">
        <v>234</v>
      </c>
      <c r="D43" s="200"/>
      <c r="E43" s="200"/>
      <c r="F43" s="200"/>
      <c r="G43" s="200"/>
      <c r="H43" s="164"/>
      <c r="I43" s="164"/>
      <c r="J43" s="164"/>
      <c r="K43" s="164"/>
      <c r="L43" s="164"/>
      <c r="M43" s="164"/>
      <c r="N43" s="176"/>
      <c r="O43" s="176"/>
      <c r="P43" s="176"/>
      <c r="Q43" s="176"/>
      <c r="R43" s="164"/>
      <c r="S43" s="164"/>
      <c r="T43" s="164"/>
      <c r="U43" s="164"/>
      <c r="V43" s="164"/>
      <c r="W43" s="164"/>
      <c r="X43" s="164"/>
      <c r="Y43" s="164"/>
      <c r="Z43" s="165"/>
      <c r="AA43" s="165"/>
      <c r="AB43" s="165"/>
      <c r="AC43" s="165"/>
      <c r="AD43" s="165"/>
      <c r="AE43" s="165"/>
      <c r="AF43" s="165"/>
      <c r="AG43" s="165" t="s">
        <v>191</v>
      </c>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row>
    <row r="44" spans="1:60" ht="12.75" customHeight="1" outlineLevel="2">
      <c r="A44" s="174"/>
      <c r="B44" s="175"/>
      <c r="C44" s="186" t="s">
        <v>235</v>
      </c>
      <c r="D44" s="187"/>
      <c r="E44" s="188">
        <v>9.996</v>
      </c>
      <c r="F44" s="164"/>
      <c r="G44" s="164"/>
      <c r="H44" s="164"/>
      <c r="I44" s="164"/>
      <c r="J44" s="164"/>
      <c r="K44" s="164"/>
      <c r="L44" s="164"/>
      <c r="M44" s="164"/>
      <c r="N44" s="176"/>
      <c r="O44" s="176"/>
      <c r="P44" s="176"/>
      <c r="Q44" s="176"/>
      <c r="R44" s="164"/>
      <c r="S44" s="164"/>
      <c r="T44" s="164"/>
      <c r="U44" s="164"/>
      <c r="V44" s="164"/>
      <c r="W44" s="164"/>
      <c r="X44" s="164"/>
      <c r="Y44" s="164"/>
      <c r="Z44" s="165"/>
      <c r="AA44" s="165"/>
      <c r="AB44" s="165"/>
      <c r="AC44" s="165"/>
      <c r="AD44" s="165"/>
      <c r="AE44" s="165"/>
      <c r="AF44" s="165"/>
      <c r="AG44" s="165" t="s">
        <v>195</v>
      </c>
      <c r="AH44" s="165">
        <v>0</v>
      </c>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row>
    <row r="45" spans="1:60" ht="12.75" customHeight="1" outlineLevel="1">
      <c r="A45" s="166">
        <v>11</v>
      </c>
      <c r="B45" s="167" t="s">
        <v>236</v>
      </c>
      <c r="C45" s="168" t="s">
        <v>237</v>
      </c>
      <c r="D45" s="169" t="s">
        <v>232</v>
      </c>
      <c r="E45" s="170">
        <f>3.672</f>
        <v>3.672</v>
      </c>
      <c r="F45" s="171"/>
      <c r="G45" s="172">
        <f>ROUND(E45*F45,2)</f>
        <v>0</v>
      </c>
      <c r="H45" s="171">
        <v>43568.66</v>
      </c>
      <c r="I45" s="172">
        <f>ROUND(E45*H45,2)</f>
        <v>159984.12</v>
      </c>
      <c r="J45" s="171">
        <v>14241.34</v>
      </c>
      <c r="K45" s="172">
        <f>ROUND(E45*J45,2)</f>
        <v>52294.2</v>
      </c>
      <c r="L45" s="172">
        <v>21</v>
      </c>
      <c r="M45" s="172">
        <f>G45*(1+L45/100)</f>
        <v>0</v>
      </c>
      <c r="N45" s="170">
        <v>1.02174</v>
      </c>
      <c r="O45" s="170">
        <f>ROUND(E45*N45,2)</f>
        <v>3.75</v>
      </c>
      <c r="P45" s="170">
        <v>0</v>
      </c>
      <c r="Q45" s="170">
        <f>ROUND(E45*P45,2)</f>
        <v>0</v>
      </c>
      <c r="R45" s="172" t="s">
        <v>233</v>
      </c>
      <c r="S45" s="172" t="s">
        <v>151</v>
      </c>
      <c r="T45" s="173" t="s">
        <v>151</v>
      </c>
      <c r="U45" s="164">
        <v>23.531</v>
      </c>
      <c r="V45" s="164">
        <f>ROUND(E45*U45,2)</f>
        <v>86.41</v>
      </c>
      <c r="W45" s="164"/>
      <c r="X45" s="164" t="s">
        <v>188</v>
      </c>
      <c r="Y45" s="164" t="s">
        <v>154</v>
      </c>
      <c r="Z45" s="165"/>
      <c r="AA45" s="165"/>
      <c r="AB45" s="165"/>
      <c r="AC45" s="165"/>
      <c r="AD45" s="165"/>
      <c r="AE45" s="165"/>
      <c r="AF45" s="165"/>
      <c r="AG45" s="165" t="s">
        <v>189</v>
      </c>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row>
    <row r="46" spans="1:60" ht="12.75" customHeight="1" outlineLevel="2">
      <c r="A46" s="174"/>
      <c r="B46" s="175"/>
      <c r="C46" s="247" t="s">
        <v>234</v>
      </c>
      <c r="D46" s="200"/>
      <c r="E46" s="200"/>
      <c r="F46" s="200"/>
      <c r="G46" s="200"/>
      <c r="H46" s="164"/>
      <c r="I46" s="164"/>
      <c r="J46" s="164"/>
      <c r="K46" s="164"/>
      <c r="L46" s="164"/>
      <c r="M46" s="164"/>
      <c r="N46" s="176"/>
      <c r="O46" s="176"/>
      <c r="P46" s="176"/>
      <c r="Q46" s="176"/>
      <c r="R46" s="164"/>
      <c r="S46" s="164"/>
      <c r="T46" s="164"/>
      <c r="U46" s="164"/>
      <c r="V46" s="164"/>
      <c r="W46" s="164"/>
      <c r="X46" s="164"/>
      <c r="Y46" s="164"/>
      <c r="Z46" s="165"/>
      <c r="AA46" s="165"/>
      <c r="AB46" s="165"/>
      <c r="AC46" s="165"/>
      <c r="AD46" s="165"/>
      <c r="AE46" s="165"/>
      <c r="AF46" s="165"/>
      <c r="AG46" s="165" t="s">
        <v>191</v>
      </c>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row>
    <row r="47" spans="1:60" ht="12.75" customHeight="1" outlineLevel="2">
      <c r="A47" s="174"/>
      <c r="B47" s="175"/>
      <c r="C47" s="186" t="s">
        <v>238</v>
      </c>
      <c r="D47" s="187"/>
      <c r="E47" s="188">
        <v>3.672</v>
      </c>
      <c r="F47" s="164"/>
      <c r="G47" s="164"/>
      <c r="H47" s="164"/>
      <c r="I47" s="164"/>
      <c r="J47" s="164"/>
      <c r="K47" s="164"/>
      <c r="L47" s="164"/>
      <c r="M47" s="164"/>
      <c r="N47" s="176"/>
      <c r="O47" s="176"/>
      <c r="P47" s="176"/>
      <c r="Q47" s="176"/>
      <c r="R47" s="164"/>
      <c r="S47" s="164"/>
      <c r="T47" s="164"/>
      <c r="U47" s="164"/>
      <c r="V47" s="164"/>
      <c r="W47" s="164"/>
      <c r="X47" s="164"/>
      <c r="Y47" s="164"/>
      <c r="Z47" s="165"/>
      <c r="AA47" s="165"/>
      <c r="AB47" s="165"/>
      <c r="AC47" s="165"/>
      <c r="AD47" s="165"/>
      <c r="AE47" s="165"/>
      <c r="AF47" s="165"/>
      <c r="AG47" s="165" t="s">
        <v>195</v>
      </c>
      <c r="AH47" s="165">
        <v>0</v>
      </c>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row>
    <row r="48" spans="1:60" ht="12.75" customHeight="1" outlineLevel="1">
      <c r="A48" s="166">
        <v>12</v>
      </c>
      <c r="B48" s="167" t="s">
        <v>239</v>
      </c>
      <c r="C48" s="168" t="s">
        <v>240</v>
      </c>
      <c r="D48" s="169" t="s">
        <v>217</v>
      </c>
      <c r="E48" s="170">
        <f>1131.725</f>
        <v>1131.725</v>
      </c>
      <c r="F48" s="171"/>
      <c r="G48" s="172">
        <f>ROUND(E48*F48,2)</f>
        <v>0</v>
      </c>
      <c r="H48" s="171">
        <v>0.55</v>
      </c>
      <c r="I48" s="172">
        <f>ROUND(E48*H48,2)</f>
        <v>622.45</v>
      </c>
      <c r="J48" s="171">
        <v>22.15</v>
      </c>
      <c r="K48" s="172">
        <f>ROUND(E48*J48,2)</f>
        <v>25067.71</v>
      </c>
      <c r="L48" s="172">
        <v>21</v>
      </c>
      <c r="M48" s="172">
        <f>G48*(1+L48/100)</f>
        <v>0</v>
      </c>
      <c r="N48" s="170">
        <v>3E-05</v>
      </c>
      <c r="O48" s="170">
        <f>ROUND(E48*N48,2)</f>
        <v>0.03</v>
      </c>
      <c r="P48" s="170">
        <v>0</v>
      </c>
      <c r="Q48" s="170">
        <f>ROUND(E48*P48,2)</f>
        <v>0</v>
      </c>
      <c r="R48" s="172" t="s">
        <v>227</v>
      </c>
      <c r="S48" s="172" t="s">
        <v>151</v>
      </c>
      <c r="T48" s="173" t="s">
        <v>151</v>
      </c>
      <c r="U48" s="164">
        <v>0.042</v>
      </c>
      <c r="V48" s="164">
        <f>ROUND(E48*U48,2)</f>
        <v>47.53</v>
      </c>
      <c r="W48" s="164"/>
      <c r="X48" s="164" t="s">
        <v>188</v>
      </c>
      <c r="Y48" s="164" t="s">
        <v>154</v>
      </c>
      <c r="Z48" s="165"/>
      <c r="AA48" s="165"/>
      <c r="AB48" s="165"/>
      <c r="AC48" s="165"/>
      <c r="AD48" s="165"/>
      <c r="AE48" s="165"/>
      <c r="AF48" s="165"/>
      <c r="AG48" s="165" t="s">
        <v>189</v>
      </c>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row>
    <row r="49" spans="1:60" ht="12.75" customHeight="1" outlineLevel="2">
      <c r="A49" s="174"/>
      <c r="B49" s="175"/>
      <c r="C49" s="186" t="s">
        <v>219</v>
      </c>
      <c r="D49" s="187"/>
      <c r="E49" s="188">
        <v>950</v>
      </c>
      <c r="F49" s="164"/>
      <c r="G49" s="164"/>
      <c r="H49" s="164"/>
      <c r="I49" s="164"/>
      <c r="J49" s="164"/>
      <c r="K49" s="164"/>
      <c r="L49" s="164"/>
      <c r="M49" s="164"/>
      <c r="N49" s="176"/>
      <c r="O49" s="176"/>
      <c r="P49" s="176"/>
      <c r="Q49" s="176"/>
      <c r="R49" s="164"/>
      <c r="S49" s="164"/>
      <c r="T49" s="164"/>
      <c r="U49" s="164"/>
      <c r="V49" s="164"/>
      <c r="W49" s="164"/>
      <c r="X49" s="164"/>
      <c r="Y49" s="164"/>
      <c r="Z49" s="165"/>
      <c r="AA49" s="165"/>
      <c r="AB49" s="165"/>
      <c r="AC49" s="165"/>
      <c r="AD49" s="165"/>
      <c r="AE49" s="165"/>
      <c r="AF49" s="165"/>
      <c r="AG49" s="165" t="s">
        <v>195</v>
      </c>
      <c r="AH49" s="165">
        <v>0</v>
      </c>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row>
    <row r="50" spans="1:60" ht="12.75" customHeight="1" outlineLevel="3">
      <c r="A50" s="174"/>
      <c r="B50" s="175"/>
      <c r="C50" s="186" t="s">
        <v>220</v>
      </c>
      <c r="D50" s="187"/>
      <c r="E50" s="188">
        <v>70</v>
      </c>
      <c r="F50" s="164"/>
      <c r="G50" s="164"/>
      <c r="H50" s="164"/>
      <c r="I50" s="164"/>
      <c r="J50" s="164"/>
      <c r="K50" s="164"/>
      <c r="L50" s="164"/>
      <c r="M50" s="164"/>
      <c r="N50" s="176"/>
      <c r="O50" s="176"/>
      <c r="P50" s="176"/>
      <c r="Q50" s="176"/>
      <c r="R50" s="164"/>
      <c r="S50" s="164"/>
      <c r="T50" s="164"/>
      <c r="U50" s="164"/>
      <c r="V50" s="164"/>
      <c r="W50" s="164"/>
      <c r="X50" s="164"/>
      <c r="Y50" s="164"/>
      <c r="Z50" s="165"/>
      <c r="AA50" s="165"/>
      <c r="AB50" s="165"/>
      <c r="AC50" s="165"/>
      <c r="AD50" s="165"/>
      <c r="AE50" s="165"/>
      <c r="AF50" s="165"/>
      <c r="AG50" s="165" t="s">
        <v>195</v>
      </c>
      <c r="AH50" s="165">
        <v>0</v>
      </c>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row>
    <row r="51" spans="1:60" ht="12.75" customHeight="1" outlineLevel="3">
      <c r="A51" s="174"/>
      <c r="B51" s="175"/>
      <c r="C51" s="186" t="s">
        <v>241</v>
      </c>
      <c r="D51" s="187"/>
      <c r="E51" s="188">
        <v>73.075</v>
      </c>
      <c r="F51" s="164"/>
      <c r="G51" s="164"/>
      <c r="H51" s="164"/>
      <c r="I51" s="164"/>
      <c r="J51" s="164"/>
      <c r="K51" s="164"/>
      <c r="L51" s="164"/>
      <c r="M51" s="164"/>
      <c r="N51" s="176"/>
      <c r="O51" s="176"/>
      <c r="P51" s="176"/>
      <c r="Q51" s="176"/>
      <c r="R51" s="164"/>
      <c r="S51" s="164"/>
      <c r="T51" s="164"/>
      <c r="U51" s="164"/>
      <c r="V51" s="164"/>
      <c r="W51" s="164"/>
      <c r="X51" s="164"/>
      <c r="Y51" s="164"/>
      <c r="Z51" s="165"/>
      <c r="AA51" s="165"/>
      <c r="AB51" s="165"/>
      <c r="AC51" s="165"/>
      <c r="AD51" s="165"/>
      <c r="AE51" s="165"/>
      <c r="AF51" s="165"/>
      <c r="AG51" s="165" t="s">
        <v>195</v>
      </c>
      <c r="AH51" s="165">
        <v>0</v>
      </c>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row>
    <row r="52" spans="1:60" ht="12.75" customHeight="1" outlineLevel="3">
      <c r="A52" s="174"/>
      <c r="B52" s="175"/>
      <c r="C52" s="186" t="s">
        <v>242</v>
      </c>
      <c r="D52" s="187"/>
      <c r="E52" s="188">
        <v>38.65</v>
      </c>
      <c r="F52" s="164"/>
      <c r="G52" s="164"/>
      <c r="H52" s="164"/>
      <c r="I52" s="164"/>
      <c r="J52" s="164"/>
      <c r="K52" s="164"/>
      <c r="L52" s="164"/>
      <c r="M52" s="164"/>
      <c r="N52" s="176"/>
      <c r="O52" s="176"/>
      <c r="P52" s="176"/>
      <c r="Q52" s="176"/>
      <c r="R52" s="164"/>
      <c r="S52" s="164"/>
      <c r="T52" s="164"/>
      <c r="U52" s="164"/>
      <c r="V52" s="164"/>
      <c r="W52" s="164"/>
      <c r="X52" s="164"/>
      <c r="Y52" s="164"/>
      <c r="Z52" s="165"/>
      <c r="AA52" s="165"/>
      <c r="AB52" s="165"/>
      <c r="AC52" s="165"/>
      <c r="AD52" s="165"/>
      <c r="AE52" s="165"/>
      <c r="AF52" s="165"/>
      <c r="AG52" s="165" t="s">
        <v>195</v>
      </c>
      <c r="AH52" s="165">
        <v>0</v>
      </c>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row>
    <row r="53" spans="1:60" ht="12.75" customHeight="1" outlineLevel="1">
      <c r="A53" s="166">
        <v>13</v>
      </c>
      <c r="B53" s="167" t="s">
        <v>243</v>
      </c>
      <c r="C53" s="168" t="s">
        <v>244</v>
      </c>
      <c r="D53" s="169" t="s">
        <v>217</v>
      </c>
      <c r="E53" s="170">
        <v>2.5</v>
      </c>
      <c r="F53" s="171"/>
      <c r="G53" s="172">
        <f>ROUND(E53*F53,2)</f>
        <v>0</v>
      </c>
      <c r="H53" s="171">
        <v>291.01</v>
      </c>
      <c r="I53" s="172">
        <f>ROUND(E53*H53,2)</f>
        <v>727.53</v>
      </c>
      <c r="J53" s="171">
        <v>508.99</v>
      </c>
      <c r="K53" s="172">
        <f>ROUND(E53*J53,2)</f>
        <v>1272.48</v>
      </c>
      <c r="L53" s="172">
        <v>21</v>
      </c>
      <c r="M53" s="172">
        <f>G53*(1+L53/100)</f>
        <v>0</v>
      </c>
      <c r="N53" s="170">
        <v>0.19276</v>
      </c>
      <c r="O53" s="170">
        <f>ROUND(E53*N53,2)</f>
        <v>0.48</v>
      </c>
      <c r="P53" s="170">
        <v>0</v>
      </c>
      <c r="Q53" s="170">
        <f>ROUND(E53*P53,2)</f>
        <v>0</v>
      </c>
      <c r="R53" s="172" t="s">
        <v>245</v>
      </c>
      <c r="S53" s="172" t="s">
        <v>151</v>
      </c>
      <c r="T53" s="173" t="s">
        <v>151</v>
      </c>
      <c r="U53" s="164">
        <v>1.098</v>
      </c>
      <c r="V53" s="164">
        <f>ROUND(E53*U53,2)</f>
        <v>2.75</v>
      </c>
      <c r="W53" s="164"/>
      <c r="X53" s="164" t="s">
        <v>188</v>
      </c>
      <c r="Y53" s="164" t="s">
        <v>154</v>
      </c>
      <c r="Z53" s="165"/>
      <c r="AA53" s="165"/>
      <c r="AB53" s="165"/>
      <c r="AC53" s="165"/>
      <c r="AD53" s="165"/>
      <c r="AE53" s="165"/>
      <c r="AF53" s="165"/>
      <c r="AG53" s="165" t="s">
        <v>189</v>
      </c>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row>
    <row r="54" spans="1:60" ht="12.75" customHeight="1" outlineLevel="2">
      <c r="A54" s="174"/>
      <c r="B54" s="175"/>
      <c r="C54" s="186" t="s">
        <v>246</v>
      </c>
      <c r="D54" s="187"/>
      <c r="E54" s="188">
        <v>2.5</v>
      </c>
      <c r="F54" s="164"/>
      <c r="G54" s="164"/>
      <c r="H54" s="164"/>
      <c r="I54" s="164"/>
      <c r="J54" s="164"/>
      <c r="K54" s="164"/>
      <c r="L54" s="164"/>
      <c r="M54" s="164"/>
      <c r="N54" s="176"/>
      <c r="O54" s="176"/>
      <c r="P54" s="176"/>
      <c r="Q54" s="176"/>
      <c r="R54" s="164"/>
      <c r="S54" s="164"/>
      <c r="T54" s="164"/>
      <c r="U54" s="164"/>
      <c r="V54" s="164"/>
      <c r="W54" s="164"/>
      <c r="X54" s="164"/>
      <c r="Y54" s="164"/>
      <c r="Z54" s="165"/>
      <c r="AA54" s="165"/>
      <c r="AB54" s="165"/>
      <c r="AC54" s="165"/>
      <c r="AD54" s="165"/>
      <c r="AE54" s="165"/>
      <c r="AF54" s="165"/>
      <c r="AG54" s="165" t="s">
        <v>195</v>
      </c>
      <c r="AH54" s="165">
        <v>0</v>
      </c>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row>
    <row r="55" spans="1:60" ht="12.75" customHeight="1" outlineLevel="1">
      <c r="A55" s="166">
        <v>14</v>
      </c>
      <c r="B55" s="167" t="s">
        <v>247</v>
      </c>
      <c r="C55" s="168" t="s">
        <v>248</v>
      </c>
      <c r="D55" s="169" t="s">
        <v>217</v>
      </c>
      <c r="E55" s="170">
        <v>111.725</v>
      </c>
      <c r="F55" s="171"/>
      <c r="G55" s="172">
        <f>ROUND(E55*F55,2)</f>
        <v>0</v>
      </c>
      <c r="H55" s="171">
        <v>101.98</v>
      </c>
      <c r="I55" s="172">
        <f>ROUND(E55*H55,2)</f>
        <v>11393.72</v>
      </c>
      <c r="J55" s="171">
        <v>25.52</v>
      </c>
      <c r="K55" s="172">
        <f>ROUND(E55*J55,2)</f>
        <v>2851.22</v>
      </c>
      <c r="L55" s="172">
        <v>21</v>
      </c>
      <c r="M55" s="172">
        <f>G55*(1+L55/100)</f>
        <v>0</v>
      </c>
      <c r="N55" s="170">
        <v>0.288</v>
      </c>
      <c r="O55" s="170">
        <f>ROUND(E55*N55,2)</f>
        <v>32.18</v>
      </c>
      <c r="P55" s="170">
        <v>0</v>
      </c>
      <c r="Q55" s="170">
        <f>ROUND(E55*P55,2)</f>
        <v>0</v>
      </c>
      <c r="R55" s="172" t="s">
        <v>249</v>
      </c>
      <c r="S55" s="172" t="s">
        <v>151</v>
      </c>
      <c r="T55" s="173" t="s">
        <v>151</v>
      </c>
      <c r="U55" s="164">
        <v>0.023</v>
      </c>
      <c r="V55" s="164">
        <f>ROUND(E55*U55,2)</f>
        <v>2.57</v>
      </c>
      <c r="W55" s="164"/>
      <c r="X55" s="164" t="s">
        <v>188</v>
      </c>
      <c r="Y55" s="164" t="s">
        <v>154</v>
      </c>
      <c r="Z55" s="165"/>
      <c r="AA55" s="165"/>
      <c r="AB55" s="165"/>
      <c r="AC55" s="165"/>
      <c r="AD55" s="165"/>
      <c r="AE55" s="165"/>
      <c r="AF55" s="165"/>
      <c r="AG55" s="165" t="s">
        <v>189</v>
      </c>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row>
    <row r="56" spans="1:60" ht="12.75" customHeight="1" outlineLevel="2">
      <c r="A56" s="174"/>
      <c r="B56" s="175"/>
      <c r="C56" s="186" t="s">
        <v>241</v>
      </c>
      <c r="D56" s="187"/>
      <c r="E56" s="188">
        <v>73.075</v>
      </c>
      <c r="F56" s="164"/>
      <c r="G56" s="164"/>
      <c r="H56" s="164"/>
      <c r="I56" s="164"/>
      <c r="J56" s="164"/>
      <c r="K56" s="164"/>
      <c r="L56" s="164"/>
      <c r="M56" s="164"/>
      <c r="N56" s="176"/>
      <c r="O56" s="176"/>
      <c r="P56" s="176"/>
      <c r="Q56" s="176"/>
      <c r="R56" s="164"/>
      <c r="S56" s="164"/>
      <c r="T56" s="164"/>
      <c r="U56" s="164"/>
      <c r="V56" s="164"/>
      <c r="W56" s="164"/>
      <c r="X56" s="164"/>
      <c r="Y56" s="164"/>
      <c r="Z56" s="165"/>
      <c r="AA56" s="165"/>
      <c r="AB56" s="165"/>
      <c r="AC56" s="165"/>
      <c r="AD56" s="165"/>
      <c r="AE56" s="165"/>
      <c r="AF56" s="165"/>
      <c r="AG56" s="165" t="s">
        <v>195</v>
      </c>
      <c r="AH56" s="165">
        <v>0</v>
      </c>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row>
    <row r="57" spans="1:60" ht="12.75" customHeight="1" outlineLevel="3">
      <c r="A57" s="174"/>
      <c r="B57" s="175"/>
      <c r="C57" s="186" t="s">
        <v>242</v>
      </c>
      <c r="D57" s="187"/>
      <c r="E57" s="188">
        <v>38.65</v>
      </c>
      <c r="F57" s="164"/>
      <c r="G57" s="164"/>
      <c r="H57" s="164"/>
      <c r="I57" s="164"/>
      <c r="J57" s="164"/>
      <c r="K57" s="164"/>
      <c r="L57" s="164"/>
      <c r="M57" s="164"/>
      <c r="N57" s="176"/>
      <c r="O57" s="176"/>
      <c r="P57" s="176"/>
      <c r="Q57" s="176"/>
      <c r="R57" s="164"/>
      <c r="S57" s="164"/>
      <c r="T57" s="164"/>
      <c r="U57" s="164"/>
      <c r="V57" s="164"/>
      <c r="W57" s="164"/>
      <c r="X57" s="164"/>
      <c r="Y57" s="164"/>
      <c r="Z57" s="165"/>
      <c r="AA57" s="165"/>
      <c r="AB57" s="165"/>
      <c r="AC57" s="165"/>
      <c r="AD57" s="165"/>
      <c r="AE57" s="165"/>
      <c r="AF57" s="165"/>
      <c r="AG57" s="165" t="s">
        <v>195</v>
      </c>
      <c r="AH57" s="165">
        <v>0</v>
      </c>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row>
    <row r="58" spans="1:60" ht="12.75" customHeight="1" outlineLevel="1">
      <c r="A58" s="166">
        <v>15</v>
      </c>
      <c r="B58" s="167" t="s">
        <v>250</v>
      </c>
      <c r="C58" s="168" t="s">
        <v>251</v>
      </c>
      <c r="D58" s="169" t="s">
        <v>217</v>
      </c>
      <c r="E58" s="170">
        <f>2040</f>
        <v>2040</v>
      </c>
      <c r="F58" s="171"/>
      <c r="G58" s="172">
        <f>ROUND(E58*F58,2)</f>
        <v>0</v>
      </c>
      <c r="H58" s="171">
        <v>142.36</v>
      </c>
      <c r="I58" s="172">
        <f>ROUND(E58*H58,2)</f>
        <v>290414.4</v>
      </c>
      <c r="J58" s="171">
        <v>30.14</v>
      </c>
      <c r="K58" s="172">
        <f>ROUND(E58*J58,2)</f>
        <v>61485.6</v>
      </c>
      <c r="L58" s="172">
        <v>21</v>
      </c>
      <c r="M58" s="172">
        <f>G58*(1+L58/100)</f>
        <v>0</v>
      </c>
      <c r="N58" s="170">
        <v>0.378</v>
      </c>
      <c r="O58" s="170">
        <f>ROUND(E58*N58,2)</f>
        <v>771.12</v>
      </c>
      <c r="P58" s="170">
        <v>0</v>
      </c>
      <c r="Q58" s="170">
        <f>ROUND(E58*P58,2)</f>
        <v>0</v>
      </c>
      <c r="R58" s="172" t="s">
        <v>249</v>
      </c>
      <c r="S58" s="172" t="s">
        <v>151</v>
      </c>
      <c r="T58" s="173" t="s">
        <v>151</v>
      </c>
      <c r="U58" s="164">
        <v>0.026</v>
      </c>
      <c r="V58" s="164">
        <f>ROUND(E58*U58,2)</f>
        <v>53.04</v>
      </c>
      <c r="W58" s="164"/>
      <c r="X58" s="164" t="s">
        <v>188</v>
      </c>
      <c r="Y58" s="164" t="s">
        <v>154</v>
      </c>
      <c r="Z58" s="165"/>
      <c r="AA58" s="165"/>
      <c r="AB58" s="165"/>
      <c r="AC58" s="165"/>
      <c r="AD58" s="165"/>
      <c r="AE58" s="165"/>
      <c r="AF58" s="165"/>
      <c r="AG58" s="165" t="s">
        <v>189</v>
      </c>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row>
    <row r="59" spans="1:60" ht="12.75" customHeight="1" outlineLevel="2">
      <c r="A59" s="174"/>
      <c r="B59" s="175"/>
      <c r="C59" s="186" t="s">
        <v>252</v>
      </c>
      <c r="D59" s="187"/>
      <c r="E59" s="188"/>
      <c r="F59" s="164"/>
      <c r="G59" s="164"/>
      <c r="H59" s="164"/>
      <c r="I59" s="164"/>
      <c r="J59" s="164"/>
      <c r="K59" s="164"/>
      <c r="L59" s="164"/>
      <c r="M59" s="164"/>
      <c r="N59" s="176"/>
      <c r="O59" s="176"/>
      <c r="P59" s="176"/>
      <c r="Q59" s="176"/>
      <c r="R59" s="164"/>
      <c r="S59" s="164"/>
      <c r="T59" s="164"/>
      <c r="U59" s="164"/>
      <c r="V59" s="164"/>
      <c r="W59" s="164"/>
      <c r="X59" s="164"/>
      <c r="Y59" s="164"/>
      <c r="Z59" s="165"/>
      <c r="AA59" s="165"/>
      <c r="AB59" s="165"/>
      <c r="AC59" s="165"/>
      <c r="AD59" s="165"/>
      <c r="AE59" s="165"/>
      <c r="AF59" s="165"/>
      <c r="AG59" s="165" t="s">
        <v>195</v>
      </c>
      <c r="AH59" s="165">
        <v>0</v>
      </c>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row>
    <row r="60" spans="1:60" ht="12.75" customHeight="1" outlineLevel="3">
      <c r="A60" s="174"/>
      <c r="B60" s="175"/>
      <c r="C60" s="186" t="s">
        <v>253</v>
      </c>
      <c r="D60" s="187"/>
      <c r="E60" s="188">
        <v>1900</v>
      </c>
      <c r="F60" s="164"/>
      <c r="G60" s="164"/>
      <c r="H60" s="164"/>
      <c r="I60" s="164"/>
      <c r="J60" s="164"/>
      <c r="K60" s="164"/>
      <c r="L60" s="164"/>
      <c r="M60" s="164"/>
      <c r="N60" s="176"/>
      <c r="O60" s="176"/>
      <c r="P60" s="176"/>
      <c r="Q60" s="176"/>
      <c r="R60" s="164"/>
      <c r="S60" s="164"/>
      <c r="T60" s="164"/>
      <c r="U60" s="164"/>
      <c r="V60" s="164"/>
      <c r="W60" s="164"/>
      <c r="X60" s="164"/>
      <c r="Y60" s="164"/>
      <c r="Z60" s="165"/>
      <c r="AA60" s="165"/>
      <c r="AB60" s="165"/>
      <c r="AC60" s="165"/>
      <c r="AD60" s="165"/>
      <c r="AE60" s="165"/>
      <c r="AF60" s="165"/>
      <c r="AG60" s="165" t="s">
        <v>195</v>
      </c>
      <c r="AH60" s="165">
        <v>0</v>
      </c>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row>
    <row r="61" spans="1:60" ht="12.75" customHeight="1" outlineLevel="3">
      <c r="A61" s="174"/>
      <c r="B61" s="175"/>
      <c r="C61" s="186" t="s">
        <v>254</v>
      </c>
      <c r="D61" s="187"/>
      <c r="E61" s="188">
        <v>140</v>
      </c>
      <c r="F61" s="164"/>
      <c r="G61" s="164"/>
      <c r="H61" s="164"/>
      <c r="I61" s="164"/>
      <c r="J61" s="164"/>
      <c r="K61" s="164"/>
      <c r="L61" s="164"/>
      <c r="M61" s="164"/>
      <c r="N61" s="176"/>
      <c r="O61" s="176"/>
      <c r="P61" s="176"/>
      <c r="Q61" s="176"/>
      <c r="R61" s="164"/>
      <c r="S61" s="164"/>
      <c r="T61" s="164"/>
      <c r="U61" s="164"/>
      <c r="V61" s="164"/>
      <c r="W61" s="164"/>
      <c r="X61" s="164"/>
      <c r="Y61" s="164"/>
      <c r="Z61" s="165"/>
      <c r="AA61" s="165"/>
      <c r="AB61" s="165"/>
      <c r="AC61" s="165"/>
      <c r="AD61" s="165"/>
      <c r="AE61" s="165"/>
      <c r="AF61" s="165"/>
      <c r="AG61" s="165" t="s">
        <v>195</v>
      </c>
      <c r="AH61" s="165">
        <v>0</v>
      </c>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row>
    <row r="62" spans="1:60" ht="12.75" customHeight="1" outlineLevel="1">
      <c r="A62" s="166">
        <v>16</v>
      </c>
      <c r="B62" s="167" t="s">
        <v>255</v>
      </c>
      <c r="C62" s="168" t="s">
        <v>256</v>
      </c>
      <c r="D62" s="169" t="s">
        <v>217</v>
      </c>
      <c r="E62" s="170">
        <f>18.6045</f>
        <v>18.6045</v>
      </c>
      <c r="F62" s="171"/>
      <c r="G62" s="172">
        <f>ROUND(E62*F62,2)</f>
        <v>0</v>
      </c>
      <c r="H62" s="171">
        <v>103.87</v>
      </c>
      <c r="I62" s="172">
        <f>ROUND(E62*H62,2)</f>
        <v>1932.45</v>
      </c>
      <c r="J62" s="171">
        <v>202.13</v>
      </c>
      <c r="K62" s="172">
        <f>ROUND(E62*J62,2)</f>
        <v>3760.53</v>
      </c>
      <c r="L62" s="172">
        <v>21</v>
      </c>
      <c r="M62" s="172">
        <f>G62*(1+L62/100)</f>
        <v>0</v>
      </c>
      <c r="N62" s="170">
        <v>0.0708</v>
      </c>
      <c r="O62" s="170">
        <f>ROUND(E62*N62,2)</f>
        <v>1.32</v>
      </c>
      <c r="P62" s="170">
        <v>0</v>
      </c>
      <c r="Q62" s="170">
        <f>ROUND(E62*P62,2)</f>
        <v>0</v>
      </c>
      <c r="R62" s="172" t="s">
        <v>233</v>
      </c>
      <c r="S62" s="172" t="s">
        <v>151</v>
      </c>
      <c r="T62" s="173" t="s">
        <v>151</v>
      </c>
      <c r="U62" s="164">
        <v>0.376</v>
      </c>
      <c r="V62" s="164">
        <f>ROUND(E62*U62,2)</f>
        <v>7</v>
      </c>
      <c r="W62" s="164"/>
      <c r="X62" s="164" t="s">
        <v>188</v>
      </c>
      <c r="Y62" s="164" t="s">
        <v>154</v>
      </c>
      <c r="Z62" s="165"/>
      <c r="AA62" s="165"/>
      <c r="AB62" s="165"/>
      <c r="AC62" s="165"/>
      <c r="AD62" s="165"/>
      <c r="AE62" s="165"/>
      <c r="AF62" s="165"/>
      <c r="AG62" s="165" t="s">
        <v>189</v>
      </c>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row>
    <row r="63" spans="1:60" ht="12.75" customHeight="1" outlineLevel="2">
      <c r="A63" s="174"/>
      <c r="B63" s="175"/>
      <c r="C63" s="247" t="s">
        <v>257</v>
      </c>
      <c r="D63" s="200"/>
      <c r="E63" s="200"/>
      <c r="F63" s="200"/>
      <c r="G63" s="200"/>
      <c r="H63" s="164"/>
      <c r="I63" s="164"/>
      <c r="J63" s="164"/>
      <c r="K63" s="164"/>
      <c r="L63" s="164"/>
      <c r="M63" s="164"/>
      <c r="N63" s="176"/>
      <c r="O63" s="176"/>
      <c r="P63" s="176"/>
      <c r="Q63" s="176"/>
      <c r="R63" s="164"/>
      <c r="S63" s="164"/>
      <c r="T63" s="164"/>
      <c r="U63" s="164"/>
      <c r="V63" s="164"/>
      <c r="W63" s="164"/>
      <c r="X63" s="164"/>
      <c r="Y63" s="164"/>
      <c r="Z63" s="165"/>
      <c r="AA63" s="165"/>
      <c r="AB63" s="165"/>
      <c r="AC63" s="165"/>
      <c r="AD63" s="165"/>
      <c r="AE63" s="165"/>
      <c r="AF63" s="165"/>
      <c r="AG63" s="165" t="s">
        <v>191</v>
      </c>
      <c r="AH63" s="165"/>
      <c r="AI63" s="165"/>
      <c r="AJ63" s="165"/>
      <c r="AK63" s="165"/>
      <c r="AL63" s="165"/>
      <c r="AM63" s="165"/>
      <c r="AN63" s="165"/>
      <c r="AO63" s="165"/>
      <c r="AP63" s="165"/>
      <c r="AQ63" s="165"/>
      <c r="AR63" s="165"/>
      <c r="AS63" s="165"/>
      <c r="AT63" s="165"/>
      <c r="AU63" s="165"/>
      <c r="AV63" s="165"/>
      <c r="AW63" s="165"/>
      <c r="AX63" s="165"/>
      <c r="AY63" s="165"/>
      <c r="AZ63" s="165"/>
      <c r="BA63" s="177" t="str">
        <f>C63</f>
        <v>nebo betonových podkladech běžný (krycí nášlapný) anebo pod tenkovrstvé podlahoviny hlazený ocelovým hladítkem nebo litý (samonivelační),</v>
      </c>
      <c r="BB63" s="165"/>
      <c r="BC63" s="165"/>
      <c r="BD63" s="165"/>
      <c r="BE63" s="165"/>
      <c r="BF63" s="165"/>
      <c r="BG63" s="165"/>
      <c r="BH63" s="165"/>
    </row>
    <row r="64" spans="1:60" ht="12.75" customHeight="1" outlineLevel="2">
      <c r="A64" s="174"/>
      <c r="B64" s="175"/>
      <c r="C64" s="186" t="s">
        <v>258</v>
      </c>
      <c r="D64" s="187"/>
      <c r="E64" s="188">
        <v>18.6045</v>
      </c>
      <c r="F64" s="164"/>
      <c r="G64" s="164"/>
      <c r="H64" s="164"/>
      <c r="I64" s="164"/>
      <c r="J64" s="164"/>
      <c r="K64" s="164"/>
      <c r="L64" s="164"/>
      <c r="M64" s="164"/>
      <c r="N64" s="176"/>
      <c r="O64" s="176"/>
      <c r="P64" s="176"/>
      <c r="Q64" s="176"/>
      <c r="R64" s="164"/>
      <c r="S64" s="164"/>
      <c r="T64" s="164"/>
      <c r="U64" s="164"/>
      <c r="V64" s="164"/>
      <c r="W64" s="164"/>
      <c r="X64" s="164"/>
      <c r="Y64" s="164"/>
      <c r="Z64" s="165"/>
      <c r="AA64" s="165"/>
      <c r="AB64" s="165"/>
      <c r="AC64" s="165"/>
      <c r="AD64" s="165"/>
      <c r="AE64" s="165"/>
      <c r="AF64" s="165"/>
      <c r="AG64" s="165" t="s">
        <v>195</v>
      </c>
      <c r="AH64" s="165">
        <v>5</v>
      </c>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row>
    <row r="65" spans="1:60" ht="12.75" customHeight="1" outlineLevel="1">
      <c r="A65" s="166">
        <v>17</v>
      </c>
      <c r="B65" s="167" t="s">
        <v>259</v>
      </c>
      <c r="C65" s="168" t="s">
        <v>260</v>
      </c>
      <c r="D65" s="169" t="s">
        <v>217</v>
      </c>
      <c r="E65" s="170">
        <f>18.6045</f>
        <v>18.6045</v>
      </c>
      <c r="F65" s="171"/>
      <c r="G65" s="172">
        <f>ROUND(E65*F65,2)</f>
        <v>0</v>
      </c>
      <c r="H65" s="171">
        <v>53.05</v>
      </c>
      <c r="I65" s="172">
        <f>ROUND(E65*H65,2)</f>
        <v>986.97</v>
      </c>
      <c r="J65" s="171">
        <v>255.95</v>
      </c>
      <c r="K65" s="172">
        <f>ROUND(E65*J65,2)</f>
        <v>4761.82</v>
      </c>
      <c r="L65" s="172">
        <v>21</v>
      </c>
      <c r="M65" s="172">
        <f>G65*(1+L65/100)</f>
        <v>0</v>
      </c>
      <c r="N65" s="170">
        <v>0.0739</v>
      </c>
      <c r="O65" s="170">
        <f>ROUND(E65*N65,2)</f>
        <v>1.37</v>
      </c>
      <c r="P65" s="170">
        <v>0</v>
      </c>
      <c r="Q65" s="170">
        <f>ROUND(E65*P65,2)</f>
        <v>0</v>
      </c>
      <c r="R65" s="172" t="s">
        <v>249</v>
      </c>
      <c r="S65" s="172" t="s">
        <v>151</v>
      </c>
      <c r="T65" s="173" t="s">
        <v>151</v>
      </c>
      <c r="U65" s="164">
        <v>0.452</v>
      </c>
      <c r="V65" s="164">
        <f>ROUND(E65*U65,2)</f>
        <v>8.41</v>
      </c>
      <c r="W65" s="164"/>
      <c r="X65" s="164" t="s">
        <v>188</v>
      </c>
      <c r="Y65" s="164" t="s">
        <v>154</v>
      </c>
      <c r="Z65" s="165"/>
      <c r="AA65" s="165"/>
      <c r="AB65" s="165"/>
      <c r="AC65" s="165"/>
      <c r="AD65" s="165"/>
      <c r="AE65" s="165"/>
      <c r="AF65" s="165"/>
      <c r="AG65" s="165" t="s">
        <v>189</v>
      </c>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row>
    <row r="66" spans="1:60" ht="12.75" customHeight="1" outlineLevel="2">
      <c r="A66" s="174"/>
      <c r="B66" s="175"/>
      <c r="C66" s="247" t="s">
        <v>261</v>
      </c>
      <c r="D66" s="200"/>
      <c r="E66" s="200"/>
      <c r="F66" s="200"/>
      <c r="G66" s="200"/>
      <c r="H66" s="164"/>
      <c r="I66" s="164"/>
      <c r="J66" s="164"/>
      <c r="K66" s="164"/>
      <c r="L66" s="164"/>
      <c r="M66" s="164"/>
      <c r="N66" s="176"/>
      <c r="O66" s="176"/>
      <c r="P66" s="176"/>
      <c r="Q66" s="176"/>
      <c r="R66" s="164"/>
      <c r="S66" s="164"/>
      <c r="T66" s="164"/>
      <c r="U66" s="164"/>
      <c r="V66" s="164"/>
      <c r="W66" s="164"/>
      <c r="X66" s="164"/>
      <c r="Y66" s="164"/>
      <c r="Z66" s="165"/>
      <c r="AA66" s="165"/>
      <c r="AB66" s="165"/>
      <c r="AC66" s="165"/>
      <c r="AD66" s="165"/>
      <c r="AE66" s="165"/>
      <c r="AF66" s="165"/>
      <c r="AG66" s="165" t="s">
        <v>191</v>
      </c>
      <c r="AH66" s="165"/>
      <c r="AI66" s="165"/>
      <c r="AJ66" s="165"/>
      <c r="AK66" s="165"/>
      <c r="AL66" s="165"/>
      <c r="AM66" s="165"/>
      <c r="AN66" s="165"/>
      <c r="AO66" s="165"/>
      <c r="AP66" s="165"/>
      <c r="AQ66" s="165"/>
      <c r="AR66" s="165"/>
      <c r="AS66" s="165"/>
      <c r="AT66" s="165"/>
      <c r="AU66" s="165"/>
      <c r="AV66" s="165"/>
      <c r="AW66" s="165"/>
      <c r="AX66" s="165"/>
      <c r="AY66" s="165"/>
      <c r="AZ66" s="165"/>
      <c r="BA66" s="177" t="str">
        <f>C66</f>
        <v>s provedením lože z kameniva drceného, s vyplněním spár, s dvojitým hutněním a se smetením přebytečného materiálu na krajnici. S dodáním hmot pro lože a výplň spár.</v>
      </c>
      <c r="BB66" s="165"/>
      <c r="BC66" s="165"/>
      <c r="BD66" s="165"/>
      <c r="BE66" s="165"/>
      <c r="BF66" s="165"/>
      <c r="BG66" s="165"/>
      <c r="BH66" s="165"/>
    </row>
    <row r="67" spans="1:60" ht="12.75" customHeight="1" outlineLevel="2">
      <c r="A67" s="174"/>
      <c r="B67" s="175"/>
      <c r="C67" s="186" t="s">
        <v>262</v>
      </c>
      <c r="D67" s="187"/>
      <c r="E67" s="188">
        <v>1</v>
      </c>
      <c r="F67" s="164"/>
      <c r="G67" s="164"/>
      <c r="H67" s="164"/>
      <c r="I67" s="164"/>
      <c r="J67" s="164"/>
      <c r="K67" s="164"/>
      <c r="L67" s="164"/>
      <c r="M67" s="164"/>
      <c r="N67" s="176"/>
      <c r="O67" s="176"/>
      <c r="P67" s="176"/>
      <c r="Q67" s="176"/>
      <c r="R67" s="164"/>
      <c r="S67" s="164"/>
      <c r="T67" s="164"/>
      <c r="U67" s="164"/>
      <c r="V67" s="164"/>
      <c r="W67" s="164"/>
      <c r="X67" s="164"/>
      <c r="Y67" s="164"/>
      <c r="Z67" s="165"/>
      <c r="AA67" s="165"/>
      <c r="AB67" s="165"/>
      <c r="AC67" s="165"/>
      <c r="AD67" s="165"/>
      <c r="AE67" s="165"/>
      <c r="AF67" s="165"/>
      <c r="AG67" s="165" t="s">
        <v>195</v>
      </c>
      <c r="AH67" s="165">
        <v>0</v>
      </c>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row>
    <row r="68" spans="1:60" ht="12.75" customHeight="1" outlineLevel="3">
      <c r="A68" s="174"/>
      <c r="B68" s="175"/>
      <c r="C68" s="186" t="s">
        <v>263</v>
      </c>
      <c r="D68" s="187"/>
      <c r="E68" s="188">
        <v>17.6045</v>
      </c>
      <c r="F68" s="164"/>
      <c r="G68" s="164"/>
      <c r="H68" s="164"/>
      <c r="I68" s="164"/>
      <c r="J68" s="164"/>
      <c r="K68" s="164"/>
      <c r="L68" s="164"/>
      <c r="M68" s="164"/>
      <c r="N68" s="176"/>
      <c r="O68" s="176"/>
      <c r="P68" s="176"/>
      <c r="Q68" s="176"/>
      <c r="R68" s="164"/>
      <c r="S68" s="164"/>
      <c r="T68" s="164"/>
      <c r="U68" s="164"/>
      <c r="V68" s="164"/>
      <c r="W68" s="164"/>
      <c r="X68" s="164"/>
      <c r="Y68" s="164"/>
      <c r="Z68" s="165"/>
      <c r="AA68" s="165"/>
      <c r="AB68" s="165"/>
      <c r="AC68" s="165"/>
      <c r="AD68" s="165"/>
      <c r="AE68" s="165"/>
      <c r="AF68" s="165"/>
      <c r="AG68" s="165" t="s">
        <v>195</v>
      </c>
      <c r="AH68" s="165">
        <v>0</v>
      </c>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row>
    <row r="69" spans="1:60" ht="12.75" customHeight="1" outlineLevel="1">
      <c r="A69" s="166">
        <v>18</v>
      </c>
      <c r="B69" s="167" t="s">
        <v>264</v>
      </c>
      <c r="C69" s="168" t="s">
        <v>265</v>
      </c>
      <c r="D69" s="169" t="s">
        <v>266</v>
      </c>
      <c r="E69" s="170">
        <f>36.209</f>
        <v>36.209</v>
      </c>
      <c r="F69" s="171"/>
      <c r="G69" s="172">
        <f>ROUND(E69*F69,2)</f>
        <v>0</v>
      </c>
      <c r="H69" s="171">
        <v>13.68</v>
      </c>
      <c r="I69" s="172">
        <f>ROUND(E69*H69,2)</f>
        <v>495.34</v>
      </c>
      <c r="J69" s="171">
        <v>251.82</v>
      </c>
      <c r="K69" s="172">
        <f>ROUND(E69*J69,2)</f>
        <v>9118.15</v>
      </c>
      <c r="L69" s="172">
        <v>21</v>
      </c>
      <c r="M69" s="172">
        <f>G69*(1+L69/100)</f>
        <v>0</v>
      </c>
      <c r="N69" s="170">
        <v>0.00033</v>
      </c>
      <c r="O69" s="170">
        <f>ROUND(E69*N69,2)</f>
        <v>0.01</v>
      </c>
      <c r="P69" s="170">
        <v>0</v>
      </c>
      <c r="Q69" s="170">
        <f>ROUND(E69*P69,2)</f>
        <v>0</v>
      </c>
      <c r="R69" s="172" t="s">
        <v>249</v>
      </c>
      <c r="S69" s="172" t="s">
        <v>151</v>
      </c>
      <c r="T69" s="173" t="s">
        <v>151</v>
      </c>
      <c r="U69" s="164">
        <v>0.41</v>
      </c>
      <c r="V69" s="164">
        <f>ROUND(E69*U69,2)</f>
        <v>14.85</v>
      </c>
      <c r="W69" s="164"/>
      <c r="X69" s="164" t="s">
        <v>188</v>
      </c>
      <c r="Y69" s="164" t="s">
        <v>154</v>
      </c>
      <c r="Z69" s="165"/>
      <c r="AA69" s="165"/>
      <c r="AB69" s="165"/>
      <c r="AC69" s="165"/>
      <c r="AD69" s="165"/>
      <c r="AE69" s="165"/>
      <c r="AF69" s="165"/>
      <c r="AG69" s="165" t="s">
        <v>189</v>
      </c>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row>
    <row r="70" spans="1:60" ht="12.75" customHeight="1" outlineLevel="2">
      <c r="A70" s="174"/>
      <c r="B70" s="175"/>
      <c r="C70" s="186" t="s">
        <v>267</v>
      </c>
      <c r="D70" s="187"/>
      <c r="E70" s="188"/>
      <c r="F70" s="164"/>
      <c r="G70" s="164"/>
      <c r="H70" s="164"/>
      <c r="I70" s="164"/>
      <c r="J70" s="164"/>
      <c r="K70" s="164"/>
      <c r="L70" s="164"/>
      <c r="M70" s="164"/>
      <c r="N70" s="176"/>
      <c r="O70" s="176"/>
      <c r="P70" s="176"/>
      <c r="Q70" s="176"/>
      <c r="R70" s="164"/>
      <c r="S70" s="164"/>
      <c r="T70" s="164"/>
      <c r="U70" s="164"/>
      <c r="V70" s="164"/>
      <c r="W70" s="164"/>
      <c r="X70" s="164"/>
      <c r="Y70" s="164"/>
      <c r="Z70" s="165"/>
      <c r="AA70" s="165"/>
      <c r="AB70" s="165"/>
      <c r="AC70" s="165"/>
      <c r="AD70" s="165"/>
      <c r="AE70" s="165"/>
      <c r="AF70" s="165"/>
      <c r="AG70" s="165" t="s">
        <v>195</v>
      </c>
      <c r="AH70" s="165">
        <v>0</v>
      </c>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row>
    <row r="71" spans="1:60" ht="12.75" customHeight="1" outlineLevel="3">
      <c r="A71" s="174"/>
      <c r="B71" s="175"/>
      <c r="C71" s="186" t="s">
        <v>262</v>
      </c>
      <c r="D71" s="187"/>
      <c r="E71" s="188">
        <v>1</v>
      </c>
      <c r="F71" s="164"/>
      <c r="G71" s="164"/>
      <c r="H71" s="164"/>
      <c r="I71" s="164"/>
      <c r="J71" s="164"/>
      <c r="K71" s="164"/>
      <c r="L71" s="164"/>
      <c r="M71" s="164"/>
      <c r="N71" s="176"/>
      <c r="O71" s="176"/>
      <c r="P71" s="176"/>
      <c r="Q71" s="176"/>
      <c r="R71" s="164"/>
      <c r="S71" s="164"/>
      <c r="T71" s="164"/>
      <c r="U71" s="164"/>
      <c r="V71" s="164"/>
      <c r="W71" s="164"/>
      <c r="X71" s="164"/>
      <c r="Y71" s="164"/>
      <c r="Z71" s="165"/>
      <c r="AA71" s="165"/>
      <c r="AB71" s="165"/>
      <c r="AC71" s="165"/>
      <c r="AD71" s="165"/>
      <c r="AE71" s="165"/>
      <c r="AF71" s="165"/>
      <c r="AG71" s="165" t="s">
        <v>195</v>
      </c>
      <c r="AH71" s="165">
        <v>0</v>
      </c>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row>
    <row r="72" spans="1:60" ht="12.75" customHeight="1" outlineLevel="3">
      <c r="A72" s="174"/>
      <c r="B72" s="175"/>
      <c r="C72" s="186" t="s">
        <v>268</v>
      </c>
      <c r="D72" s="187"/>
      <c r="E72" s="188">
        <v>35.209</v>
      </c>
      <c r="F72" s="164"/>
      <c r="G72" s="164"/>
      <c r="H72" s="164"/>
      <c r="I72" s="164"/>
      <c r="J72" s="164"/>
      <c r="K72" s="164"/>
      <c r="L72" s="164"/>
      <c r="M72" s="164"/>
      <c r="N72" s="176"/>
      <c r="O72" s="176"/>
      <c r="P72" s="176"/>
      <c r="Q72" s="176"/>
      <c r="R72" s="164"/>
      <c r="S72" s="164"/>
      <c r="T72" s="164"/>
      <c r="U72" s="164"/>
      <c r="V72" s="164"/>
      <c r="W72" s="164"/>
      <c r="X72" s="164"/>
      <c r="Y72" s="164"/>
      <c r="Z72" s="165"/>
      <c r="AA72" s="165"/>
      <c r="AB72" s="165"/>
      <c r="AC72" s="165"/>
      <c r="AD72" s="165"/>
      <c r="AE72" s="165"/>
      <c r="AF72" s="165"/>
      <c r="AG72" s="165" t="s">
        <v>195</v>
      </c>
      <c r="AH72" s="165">
        <v>0</v>
      </c>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row>
    <row r="73" spans="1:60" ht="12.75" customHeight="1" outlineLevel="1">
      <c r="A73" s="166">
        <v>19</v>
      </c>
      <c r="B73" s="167" t="s">
        <v>269</v>
      </c>
      <c r="C73" s="168" t="s">
        <v>270</v>
      </c>
      <c r="D73" s="169" t="s">
        <v>186</v>
      </c>
      <c r="E73" s="170">
        <f>153</f>
        <v>153</v>
      </c>
      <c r="F73" s="171"/>
      <c r="G73" s="172">
        <f>ROUND(E73*F73,2)</f>
        <v>0</v>
      </c>
      <c r="H73" s="171">
        <v>0</v>
      </c>
      <c r="I73" s="172">
        <f>ROUND(E73*H73,2)</f>
        <v>0</v>
      </c>
      <c r="J73" s="171">
        <v>5480</v>
      </c>
      <c r="K73" s="172">
        <f>ROUND(E73*J73,2)</f>
        <v>838440</v>
      </c>
      <c r="L73" s="172">
        <v>21</v>
      </c>
      <c r="M73" s="172">
        <f>G73*(1+L73/100)</f>
        <v>0</v>
      </c>
      <c r="N73" s="170">
        <v>2.55284</v>
      </c>
      <c r="O73" s="170">
        <f>ROUND(E73*N73,2)</f>
        <v>390.58</v>
      </c>
      <c r="P73" s="170">
        <v>0</v>
      </c>
      <c r="Q73" s="170">
        <f>ROUND(E73*P73,2)</f>
        <v>0</v>
      </c>
      <c r="R73" s="172"/>
      <c r="S73" s="172" t="s">
        <v>178</v>
      </c>
      <c r="T73" s="173" t="s">
        <v>151</v>
      </c>
      <c r="U73" s="164">
        <v>1.703</v>
      </c>
      <c r="V73" s="164">
        <f>ROUND(E73*U73,2)</f>
        <v>260.56</v>
      </c>
      <c r="W73" s="164"/>
      <c r="X73" s="164" t="s">
        <v>188</v>
      </c>
      <c r="Y73" s="164" t="s">
        <v>154</v>
      </c>
      <c r="Z73" s="165"/>
      <c r="AA73" s="165"/>
      <c r="AB73" s="165"/>
      <c r="AC73" s="165"/>
      <c r="AD73" s="165"/>
      <c r="AE73" s="165"/>
      <c r="AF73" s="165"/>
      <c r="AG73" s="165" t="s">
        <v>189</v>
      </c>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row>
    <row r="74" spans="1:60" ht="12.75" customHeight="1" outlineLevel="2">
      <c r="A74" s="174"/>
      <c r="B74" s="175"/>
      <c r="C74" s="186" t="s">
        <v>271</v>
      </c>
      <c r="D74" s="187"/>
      <c r="E74" s="188">
        <v>153</v>
      </c>
      <c r="F74" s="164"/>
      <c r="G74" s="164"/>
      <c r="H74" s="164"/>
      <c r="I74" s="164"/>
      <c r="J74" s="164"/>
      <c r="K74" s="164"/>
      <c r="L74" s="164"/>
      <c r="M74" s="164"/>
      <c r="N74" s="176"/>
      <c r="O74" s="176"/>
      <c r="P74" s="176"/>
      <c r="Q74" s="176"/>
      <c r="R74" s="164"/>
      <c r="S74" s="164"/>
      <c r="T74" s="164"/>
      <c r="U74" s="164"/>
      <c r="V74" s="164"/>
      <c r="W74" s="164"/>
      <c r="X74" s="164"/>
      <c r="Y74" s="164"/>
      <c r="Z74" s="165"/>
      <c r="AA74" s="165"/>
      <c r="AB74" s="165"/>
      <c r="AC74" s="165"/>
      <c r="AD74" s="165"/>
      <c r="AE74" s="165"/>
      <c r="AF74" s="165"/>
      <c r="AG74" s="165" t="s">
        <v>195</v>
      </c>
      <c r="AH74" s="165">
        <v>0</v>
      </c>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row>
    <row r="75" spans="1:60" ht="12.75" customHeight="1" outlineLevel="1">
      <c r="A75" s="166">
        <v>20</v>
      </c>
      <c r="B75" s="167" t="s">
        <v>272</v>
      </c>
      <c r="C75" s="168" t="s">
        <v>273</v>
      </c>
      <c r="D75" s="169" t="s">
        <v>217</v>
      </c>
      <c r="E75" s="170">
        <f>204</f>
        <v>204</v>
      </c>
      <c r="F75" s="171"/>
      <c r="G75" s="172">
        <f>ROUND(E75*F75,2)</f>
        <v>0</v>
      </c>
      <c r="H75" s="171">
        <v>1150.03</v>
      </c>
      <c r="I75" s="172">
        <f>ROUND(E75*H75,2)</f>
        <v>234606.12</v>
      </c>
      <c r="J75" s="171">
        <v>1309.97</v>
      </c>
      <c r="K75" s="172">
        <f>ROUND(E75*J75,2)</f>
        <v>267233.88</v>
      </c>
      <c r="L75" s="172">
        <v>21</v>
      </c>
      <c r="M75" s="172">
        <f>G75*(1+L75/100)</f>
        <v>0</v>
      </c>
      <c r="N75" s="170">
        <v>0</v>
      </c>
      <c r="O75" s="170">
        <f>ROUND(E75*N75,2)</f>
        <v>0</v>
      </c>
      <c r="P75" s="170">
        <v>0</v>
      </c>
      <c r="Q75" s="170">
        <f>ROUND(E75*P75,2)</f>
        <v>0</v>
      </c>
      <c r="R75" s="172"/>
      <c r="S75" s="172" t="s">
        <v>178</v>
      </c>
      <c r="T75" s="173" t="s">
        <v>152</v>
      </c>
      <c r="U75" s="164">
        <v>0.912</v>
      </c>
      <c r="V75" s="164">
        <f>ROUND(E75*U75,2)</f>
        <v>186.05</v>
      </c>
      <c r="W75" s="164"/>
      <c r="X75" s="164" t="s">
        <v>188</v>
      </c>
      <c r="Y75" s="164" t="s">
        <v>154</v>
      </c>
      <c r="Z75" s="165"/>
      <c r="AA75" s="193"/>
      <c r="AB75" s="165"/>
      <c r="AC75" s="165"/>
      <c r="AD75" s="165"/>
      <c r="AE75" s="165"/>
      <c r="AF75" s="165"/>
      <c r="AG75" s="165" t="s">
        <v>189</v>
      </c>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row>
    <row r="76" spans="1:60" ht="12.75" customHeight="1" outlineLevel="2">
      <c r="A76" s="174"/>
      <c r="B76" s="175"/>
      <c r="C76" s="186" t="s">
        <v>274</v>
      </c>
      <c r="D76" s="187"/>
      <c r="E76" s="188"/>
      <c r="F76" s="164"/>
      <c r="G76" s="164"/>
      <c r="H76" s="164"/>
      <c r="I76" s="164"/>
      <c r="J76" s="164"/>
      <c r="K76" s="164"/>
      <c r="L76" s="164"/>
      <c r="M76" s="164"/>
      <c r="N76" s="176"/>
      <c r="O76" s="176"/>
      <c r="P76" s="176"/>
      <c r="Q76" s="176"/>
      <c r="R76" s="164"/>
      <c r="S76" s="164"/>
      <c r="T76" s="164"/>
      <c r="U76" s="164"/>
      <c r="V76" s="164"/>
      <c r="W76" s="164"/>
      <c r="X76" s="164"/>
      <c r="Y76" s="164"/>
      <c r="Z76" s="165"/>
      <c r="AA76" s="165"/>
      <c r="AB76" s="165"/>
      <c r="AC76" s="165"/>
      <c r="AD76" s="165"/>
      <c r="AE76" s="165"/>
      <c r="AF76" s="165"/>
      <c r="AG76" s="165" t="s">
        <v>195</v>
      </c>
      <c r="AH76" s="165">
        <v>0</v>
      </c>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row>
    <row r="77" spans="1:60" ht="12.75" customHeight="1" outlineLevel="3">
      <c r="A77" s="174"/>
      <c r="B77" s="175"/>
      <c r="C77" s="186" t="s">
        <v>275</v>
      </c>
      <c r="D77" s="187"/>
      <c r="E77" s="188">
        <v>204</v>
      </c>
      <c r="F77" s="164"/>
      <c r="G77" s="164"/>
      <c r="H77" s="164"/>
      <c r="I77" s="164"/>
      <c r="J77" s="164"/>
      <c r="K77" s="164"/>
      <c r="L77" s="164"/>
      <c r="M77" s="164"/>
      <c r="N77" s="176"/>
      <c r="O77" s="176"/>
      <c r="P77" s="176"/>
      <c r="Q77" s="176"/>
      <c r="R77" s="164"/>
      <c r="S77" s="164"/>
      <c r="T77" s="164"/>
      <c r="U77" s="164"/>
      <c r="V77" s="164"/>
      <c r="W77" s="164"/>
      <c r="X77" s="164"/>
      <c r="Y77" s="164"/>
      <c r="Z77" s="165"/>
      <c r="AA77" s="165"/>
      <c r="AB77" s="165"/>
      <c r="AC77" s="165"/>
      <c r="AD77" s="165"/>
      <c r="AE77" s="165"/>
      <c r="AF77" s="165"/>
      <c r="AG77" s="165" t="s">
        <v>195</v>
      </c>
      <c r="AH77" s="165">
        <v>0</v>
      </c>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row>
    <row r="78" spans="1:60" ht="12.75" customHeight="1" outlineLevel="1">
      <c r="A78" s="166">
        <v>21</v>
      </c>
      <c r="B78" s="167" t="s">
        <v>276</v>
      </c>
      <c r="C78" s="168" t="s">
        <v>277</v>
      </c>
      <c r="D78" s="169" t="s">
        <v>186</v>
      </c>
      <c r="E78" s="170">
        <f>153</f>
        <v>153</v>
      </c>
      <c r="F78" s="171"/>
      <c r="G78" s="172">
        <f>ROUND(E78*F78,2)</f>
        <v>0</v>
      </c>
      <c r="H78" s="171">
        <v>0</v>
      </c>
      <c r="I78" s="172">
        <f>ROUND(E78*H78,2)</f>
        <v>0</v>
      </c>
      <c r="J78" s="171">
        <v>223.5</v>
      </c>
      <c r="K78" s="172">
        <f>ROUND(E78*J78,2)</f>
        <v>34195.5</v>
      </c>
      <c r="L78" s="172">
        <v>21</v>
      </c>
      <c r="M78" s="172">
        <f>G78*(1+L78/100)</f>
        <v>0</v>
      </c>
      <c r="N78" s="170">
        <v>0</v>
      </c>
      <c r="O78" s="170">
        <f>ROUND(E78*N78,2)</f>
        <v>0</v>
      </c>
      <c r="P78" s="170">
        <v>0</v>
      </c>
      <c r="Q78" s="170">
        <f>ROUND(E78*P78,2)</f>
        <v>0</v>
      </c>
      <c r="R78" s="172" t="s">
        <v>233</v>
      </c>
      <c r="S78" s="172" t="s">
        <v>151</v>
      </c>
      <c r="T78" s="173" t="s">
        <v>151</v>
      </c>
      <c r="U78" s="164">
        <v>0.41</v>
      </c>
      <c r="V78" s="164">
        <f>ROUND(E78*U78,2)</f>
        <v>62.73</v>
      </c>
      <c r="W78" s="164"/>
      <c r="X78" s="164" t="s">
        <v>188</v>
      </c>
      <c r="Y78" s="164" t="s">
        <v>154</v>
      </c>
      <c r="Z78" s="165"/>
      <c r="AA78" s="165"/>
      <c r="AB78" s="165"/>
      <c r="AC78" s="165"/>
      <c r="AD78" s="165"/>
      <c r="AE78" s="165"/>
      <c r="AF78" s="165"/>
      <c r="AG78" s="165" t="s">
        <v>189</v>
      </c>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row>
    <row r="79" spans="1:60" ht="12.75" customHeight="1" outlineLevel="2">
      <c r="A79" s="174"/>
      <c r="B79" s="175"/>
      <c r="C79" s="247" t="s">
        <v>278</v>
      </c>
      <c r="D79" s="200"/>
      <c r="E79" s="200"/>
      <c r="F79" s="200"/>
      <c r="G79" s="200"/>
      <c r="H79" s="164"/>
      <c r="I79" s="164"/>
      <c r="J79" s="164"/>
      <c r="K79" s="164"/>
      <c r="L79" s="164"/>
      <c r="M79" s="164"/>
      <c r="N79" s="176"/>
      <c r="O79" s="176"/>
      <c r="P79" s="176"/>
      <c r="Q79" s="176"/>
      <c r="R79" s="164"/>
      <c r="S79" s="164"/>
      <c r="T79" s="164"/>
      <c r="U79" s="164"/>
      <c r="V79" s="164"/>
      <c r="W79" s="164"/>
      <c r="X79" s="164"/>
      <c r="Y79" s="164"/>
      <c r="Z79" s="165"/>
      <c r="AA79" s="165"/>
      <c r="AB79" s="165"/>
      <c r="AC79" s="165"/>
      <c r="AD79" s="165"/>
      <c r="AE79" s="165"/>
      <c r="AF79" s="165"/>
      <c r="AG79" s="165" t="s">
        <v>191</v>
      </c>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row>
    <row r="80" spans="1:60" ht="12.75" customHeight="1" outlineLevel="2">
      <c r="A80" s="174"/>
      <c r="B80" s="175"/>
      <c r="C80" s="186" t="s">
        <v>279</v>
      </c>
      <c r="D80" s="187"/>
      <c r="E80" s="188">
        <v>153</v>
      </c>
      <c r="F80" s="164"/>
      <c r="G80" s="164"/>
      <c r="H80" s="164"/>
      <c r="I80" s="164"/>
      <c r="J80" s="164"/>
      <c r="K80" s="164"/>
      <c r="L80" s="164"/>
      <c r="M80" s="164"/>
      <c r="N80" s="176"/>
      <c r="O80" s="176"/>
      <c r="P80" s="176"/>
      <c r="Q80" s="176"/>
      <c r="R80" s="164"/>
      <c r="S80" s="164"/>
      <c r="T80" s="164"/>
      <c r="U80" s="164"/>
      <c r="V80" s="164"/>
      <c r="W80" s="164"/>
      <c r="X80" s="164"/>
      <c r="Y80" s="164"/>
      <c r="Z80" s="165"/>
      <c r="AA80" s="165"/>
      <c r="AB80" s="165"/>
      <c r="AC80" s="165"/>
      <c r="AD80" s="165"/>
      <c r="AE80" s="165"/>
      <c r="AF80" s="165"/>
      <c r="AG80" s="165" t="s">
        <v>195</v>
      </c>
      <c r="AH80" s="165">
        <v>5</v>
      </c>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row>
    <row r="81" spans="1:60" ht="12.75" customHeight="1" outlineLevel="1">
      <c r="A81" s="166">
        <v>22</v>
      </c>
      <c r="B81" s="167" t="s">
        <v>280</v>
      </c>
      <c r="C81" s="168" t="s">
        <v>281</v>
      </c>
      <c r="D81" s="169" t="s">
        <v>186</v>
      </c>
      <c r="E81" s="170">
        <f>18.32072</f>
        <v>18.32072</v>
      </c>
      <c r="F81" s="171"/>
      <c r="G81" s="172">
        <f>ROUND(E81*F81,2)</f>
        <v>0</v>
      </c>
      <c r="H81" s="171">
        <v>9560.49</v>
      </c>
      <c r="I81" s="172">
        <f>ROUND(E81*H81,2)</f>
        <v>175155.06</v>
      </c>
      <c r="J81" s="171">
        <v>13413.98</v>
      </c>
      <c r="K81" s="172">
        <f>ROUND(E81*J81,2)</f>
        <v>245753.77</v>
      </c>
      <c r="L81" s="172">
        <v>21</v>
      </c>
      <c r="M81" s="172">
        <f>G81*(1+L81/100)</f>
        <v>0</v>
      </c>
      <c r="N81" s="170">
        <v>3.08467</v>
      </c>
      <c r="O81" s="170">
        <f>ROUND(E81*N81,2)</f>
        <v>56.51</v>
      </c>
      <c r="P81" s="170">
        <v>0</v>
      </c>
      <c r="Q81" s="170">
        <f>ROUND(E81*P81,2)</f>
        <v>0</v>
      </c>
      <c r="R81" s="172"/>
      <c r="S81" s="172" t="s">
        <v>178</v>
      </c>
      <c r="T81" s="173" t="s">
        <v>282</v>
      </c>
      <c r="U81" s="164">
        <v>14.81879</v>
      </c>
      <c r="V81" s="164">
        <f>ROUND(E81*U81,2)</f>
        <v>271.49</v>
      </c>
      <c r="W81" s="164"/>
      <c r="X81" s="164" t="s">
        <v>283</v>
      </c>
      <c r="Y81" s="164" t="s">
        <v>154</v>
      </c>
      <c r="Z81" s="165"/>
      <c r="AA81" s="165"/>
      <c r="AB81" s="165"/>
      <c r="AC81" s="165"/>
      <c r="AD81" s="165"/>
      <c r="AE81" s="165"/>
      <c r="AF81" s="165"/>
      <c r="AG81" s="165" t="s">
        <v>284</v>
      </c>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row>
    <row r="82" spans="1:60" ht="12.75" customHeight="1" outlineLevel="2">
      <c r="A82" s="174"/>
      <c r="B82" s="175"/>
      <c r="C82" s="186" t="s">
        <v>285</v>
      </c>
      <c r="D82" s="187"/>
      <c r="E82" s="188"/>
      <c r="F82" s="164"/>
      <c r="G82" s="164"/>
      <c r="H82" s="164"/>
      <c r="I82" s="164"/>
      <c r="J82" s="164"/>
      <c r="K82" s="164"/>
      <c r="L82" s="164"/>
      <c r="M82" s="164"/>
      <c r="N82" s="176"/>
      <c r="O82" s="176"/>
      <c r="P82" s="176"/>
      <c r="Q82" s="176"/>
      <c r="R82" s="164"/>
      <c r="S82" s="164"/>
      <c r="T82" s="164"/>
      <c r="U82" s="164"/>
      <c r="V82" s="164"/>
      <c r="W82" s="164"/>
      <c r="X82" s="164"/>
      <c r="Y82" s="164"/>
      <c r="Z82" s="165"/>
      <c r="AA82" s="165"/>
      <c r="AB82" s="165"/>
      <c r="AC82" s="165"/>
      <c r="AD82" s="165"/>
      <c r="AE82" s="165"/>
      <c r="AF82" s="165"/>
      <c r="AG82" s="165" t="s">
        <v>195</v>
      </c>
      <c r="AH82" s="165">
        <v>0</v>
      </c>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row>
    <row r="83" spans="1:60" ht="12.75" customHeight="1" outlineLevel="3">
      <c r="A83" s="174"/>
      <c r="B83" s="175"/>
      <c r="C83" s="186" t="s">
        <v>286</v>
      </c>
      <c r="D83" s="187"/>
      <c r="E83" s="188">
        <v>0.459</v>
      </c>
      <c r="F83" s="164"/>
      <c r="G83" s="164"/>
      <c r="H83" s="164"/>
      <c r="I83" s="164"/>
      <c r="J83" s="164"/>
      <c r="K83" s="164"/>
      <c r="L83" s="164"/>
      <c r="M83" s="164"/>
      <c r="N83" s="176"/>
      <c r="O83" s="176"/>
      <c r="P83" s="176"/>
      <c r="Q83" s="176"/>
      <c r="R83" s="164"/>
      <c r="S83" s="164"/>
      <c r="T83" s="164"/>
      <c r="U83" s="164"/>
      <c r="V83" s="164"/>
      <c r="W83" s="164"/>
      <c r="X83" s="164"/>
      <c r="Y83" s="164"/>
      <c r="Z83" s="165"/>
      <c r="AA83" s="165"/>
      <c r="AB83" s="165"/>
      <c r="AC83" s="165"/>
      <c r="AD83" s="165"/>
      <c r="AE83" s="165"/>
      <c r="AF83" s="165"/>
      <c r="AG83" s="165" t="s">
        <v>195</v>
      </c>
      <c r="AH83" s="165">
        <v>0</v>
      </c>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row>
    <row r="84" spans="1:60" ht="12.75" customHeight="1" outlineLevel="3">
      <c r="A84" s="174"/>
      <c r="B84" s="175"/>
      <c r="C84" s="186" t="s">
        <v>287</v>
      </c>
      <c r="D84" s="187"/>
      <c r="E84" s="188">
        <v>3.44088</v>
      </c>
      <c r="F84" s="164"/>
      <c r="G84" s="164"/>
      <c r="H84" s="164"/>
      <c r="I84" s="164"/>
      <c r="J84" s="164"/>
      <c r="K84" s="164"/>
      <c r="L84" s="164"/>
      <c r="M84" s="164"/>
      <c r="N84" s="176"/>
      <c r="O84" s="176"/>
      <c r="P84" s="176"/>
      <c r="Q84" s="176"/>
      <c r="R84" s="164"/>
      <c r="S84" s="164"/>
      <c r="T84" s="164"/>
      <c r="U84" s="164"/>
      <c r="V84" s="164"/>
      <c r="W84" s="164"/>
      <c r="X84" s="164"/>
      <c r="Y84" s="164"/>
      <c r="Z84" s="165"/>
      <c r="AA84" s="165"/>
      <c r="AB84" s="165"/>
      <c r="AC84" s="165"/>
      <c r="AD84" s="165"/>
      <c r="AE84" s="165"/>
      <c r="AF84" s="165"/>
      <c r="AG84" s="165" t="s">
        <v>195</v>
      </c>
      <c r="AH84" s="165">
        <v>0</v>
      </c>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row>
    <row r="85" spans="1:60" ht="12.75" customHeight="1" outlineLevel="3">
      <c r="A85" s="174"/>
      <c r="B85" s="175"/>
      <c r="C85" s="186" t="s">
        <v>288</v>
      </c>
      <c r="D85" s="187"/>
      <c r="E85" s="188">
        <v>1.875</v>
      </c>
      <c r="F85" s="164"/>
      <c r="G85" s="164"/>
      <c r="H85" s="164"/>
      <c r="I85" s="164"/>
      <c r="J85" s="164"/>
      <c r="K85" s="164"/>
      <c r="L85" s="164"/>
      <c r="M85" s="164"/>
      <c r="N85" s="176"/>
      <c r="O85" s="176"/>
      <c r="P85" s="176"/>
      <c r="Q85" s="176"/>
      <c r="R85" s="164"/>
      <c r="S85" s="164"/>
      <c r="T85" s="164"/>
      <c r="U85" s="164"/>
      <c r="V85" s="164"/>
      <c r="W85" s="164"/>
      <c r="X85" s="164"/>
      <c r="Y85" s="164"/>
      <c r="Z85" s="165"/>
      <c r="AA85" s="165"/>
      <c r="AB85" s="165"/>
      <c r="AC85" s="165"/>
      <c r="AD85" s="165"/>
      <c r="AE85" s="165"/>
      <c r="AF85" s="165"/>
      <c r="AG85" s="165" t="s">
        <v>195</v>
      </c>
      <c r="AH85" s="165">
        <v>0</v>
      </c>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row>
    <row r="86" spans="1:60" ht="12.75" customHeight="1" outlineLevel="3">
      <c r="A86" s="174"/>
      <c r="B86" s="175"/>
      <c r="C86" s="186" t="s">
        <v>289</v>
      </c>
      <c r="D86" s="187"/>
      <c r="E86" s="188">
        <v>0.216</v>
      </c>
      <c r="F86" s="164"/>
      <c r="G86" s="164"/>
      <c r="H86" s="164"/>
      <c r="I86" s="164"/>
      <c r="J86" s="164"/>
      <c r="K86" s="164"/>
      <c r="L86" s="164"/>
      <c r="M86" s="164"/>
      <c r="N86" s="176"/>
      <c r="O86" s="176"/>
      <c r="P86" s="176"/>
      <c r="Q86" s="176"/>
      <c r="R86" s="164"/>
      <c r="S86" s="164"/>
      <c r="T86" s="164"/>
      <c r="U86" s="164"/>
      <c r="V86" s="164"/>
      <c r="W86" s="164"/>
      <c r="X86" s="164"/>
      <c r="Y86" s="164"/>
      <c r="Z86" s="165"/>
      <c r="AA86" s="165"/>
      <c r="AB86" s="165"/>
      <c r="AC86" s="165"/>
      <c r="AD86" s="165"/>
      <c r="AE86" s="165"/>
      <c r="AF86" s="165"/>
      <c r="AG86" s="165" t="s">
        <v>195</v>
      </c>
      <c r="AH86" s="165">
        <v>0</v>
      </c>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row>
    <row r="87" spans="1:60" ht="12.75" customHeight="1" outlineLevel="3">
      <c r="A87" s="174"/>
      <c r="B87" s="175"/>
      <c r="C87" s="186" t="s">
        <v>290</v>
      </c>
      <c r="D87" s="187"/>
      <c r="E87" s="188">
        <v>2.97</v>
      </c>
      <c r="F87" s="164"/>
      <c r="G87" s="164"/>
      <c r="H87" s="164"/>
      <c r="I87" s="164"/>
      <c r="J87" s="164"/>
      <c r="K87" s="164"/>
      <c r="L87" s="164"/>
      <c r="M87" s="164"/>
      <c r="N87" s="176"/>
      <c r="O87" s="176"/>
      <c r="P87" s="176"/>
      <c r="Q87" s="176"/>
      <c r="R87" s="164"/>
      <c r="S87" s="164"/>
      <c r="T87" s="164"/>
      <c r="U87" s="164"/>
      <c r="V87" s="164"/>
      <c r="W87" s="164"/>
      <c r="X87" s="164"/>
      <c r="Y87" s="164"/>
      <c r="Z87" s="165"/>
      <c r="AA87" s="165"/>
      <c r="AB87" s="165"/>
      <c r="AC87" s="165"/>
      <c r="AD87" s="165"/>
      <c r="AE87" s="165"/>
      <c r="AF87" s="165"/>
      <c r="AG87" s="165" t="s">
        <v>195</v>
      </c>
      <c r="AH87" s="165">
        <v>0</v>
      </c>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row>
    <row r="88" spans="1:60" ht="12.75" customHeight="1" outlineLevel="3">
      <c r="A88" s="174"/>
      <c r="B88" s="175"/>
      <c r="C88" s="186" t="s">
        <v>291</v>
      </c>
      <c r="D88" s="187"/>
      <c r="E88" s="188">
        <v>2.9377</v>
      </c>
      <c r="F88" s="164"/>
      <c r="G88" s="164"/>
      <c r="H88" s="164"/>
      <c r="I88" s="164"/>
      <c r="J88" s="164"/>
      <c r="K88" s="164"/>
      <c r="L88" s="164"/>
      <c r="M88" s="164"/>
      <c r="N88" s="176"/>
      <c r="O88" s="176"/>
      <c r="P88" s="176"/>
      <c r="Q88" s="176"/>
      <c r="R88" s="164"/>
      <c r="S88" s="164"/>
      <c r="T88" s="164"/>
      <c r="U88" s="164"/>
      <c r="V88" s="164"/>
      <c r="W88" s="164"/>
      <c r="X88" s="164"/>
      <c r="Y88" s="164"/>
      <c r="Z88" s="165"/>
      <c r="AA88" s="165"/>
      <c r="AB88" s="165"/>
      <c r="AC88" s="165"/>
      <c r="AD88" s="165"/>
      <c r="AE88" s="165"/>
      <c r="AF88" s="165"/>
      <c r="AG88" s="165" t="s">
        <v>195</v>
      </c>
      <c r="AH88" s="165">
        <v>0</v>
      </c>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row>
    <row r="89" spans="1:60" ht="12.75" customHeight="1" outlineLevel="3">
      <c r="A89" s="174"/>
      <c r="B89" s="175"/>
      <c r="C89" s="186" t="s">
        <v>292</v>
      </c>
      <c r="D89" s="187"/>
      <c r="E89" s="188">
        <v>0.84</v>
      </c>
      <c r="F89" s="164"/>
      <c r="G89" s="164"/>
      <c r="H89" s="164"/>
      <c r="I89" s="164"/>
      <c r="J89" s="164"/>
      <c r="K89" s="164"/>
      <c r="L89" s="164"/>
      <c r="M89" s="164"/>
      <c r="N89" s="176"/>
      <c r="O89" s="176"/>
      <c r="P89" s="176"/>
      <c r="Q89" s="176"/>
      <c r="R89" s="164"/>
      <c r="S89" s="164"/>
      <c r="T89" s="164"/>
      <c r="U89" s="164"/>
      <c r="V89" s="164"/>
      <c r="W89" s="164"/>
      <c r="X89" s="164"/>
      <c r="Y89" s="164"/>
      <c r="Z89" s="165"/>
      <c r="AA89" s="165"/>
      <c r="AB89" s="165"/>
      <c r="AC89" s="165"/>
      <c r="AD89" s="165"/>
      <c r="AE89" s="165"/>
      <c r="AF89" s="165"/>
      <c r="AG89" s="165" t="s">
        <v>195</v>
      </c>
      <c r="AH89" s="165">
        <v>0</v>
      </c>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row>
    <row r="90" spans="1:60" ht="12.75" customHeight="1" outlineLevel="3">
      <c r="A90" s="174"/>
      <c r="B90" s="175"/>
      <c r="C90" s="186" t="s">
        <v>293</v>
      </c>
      <c r="D90" s="187"/>
      <c r="E90" s="188">
        <v>2.25</v>
      </c>
      <c r="F90" s="164"/>
      <c r="G90" s="164"/>
      <c r="H90" s="164"/>
      <c r="I90" s="164"/>
      <c r="J90" s="164"/>
      <c r="K90" s="164"/>
      <c r="L90" s="164"/>
      <c r="M90" s="164"/>
      <c r="N90" s="176"/>
      <c r="O90" s="176"/>
      <c r="P90" s="176"/>
      <c r="Q90" s="176"/>
      <c r="R90" s="164"/>
      <c r="S90" s="164"/>
      <c r="T90" s="164"/>
      <c r="U90" s="164"/>
      <c r="V90" s="164"/>
      <c r="W90" s="164"/>
      <c r="X90" s="164"/>
      <c r="Y90" s="164"/>
      <c r="Z90" s="165"/>
      <c r="AA90" s="165"/>
      <c r="AB90" s="165"/>
      <c r="AC90" s="165"/>
      <c r="AD90" s="165"/>
      <c r="AE90" s="165"/>
      <c r="AF90" s="165"/>
      <c r="AG90" s="165" t="s">
        <v>195</v>
      </c>
      <c r="AH90" s="165">
        <v>0</v>
      </c>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row>
    <row r="91" spans="1:60" ht="12.75" customHeight="1" outlineLevel="3">
      <c r="A91" s="174"/>
      <c r="B91" s="175"/>
      <c r="C91" s="186" t="s">
        <v>294</v>
      </c>
      <c r="D91" s="187"/>
      <c r="E91" s="188">
        <v>3.33214</v>
      </c>
      <c r="F91" s="164"/>
      <c r="G91" s="164"/>
      <c r="H91" s="164"/>
      <c r="I91" s="164"/>
      <c r="J91" s="164"/>
      <c r="K91" s="164"/>
      <c r="L91" s="164"/>
      <c r="M91" s="164"/>
      <c r="N91" s="176"/>
      <c r="O91" s="176"/>
      <c r="P91" s="176"/>
      <c r="Q91" s="176"/>
      <c r="R91" s="164"/>
      <c r="S91" s="164"/>
      <c r="T91" s="164"/>
      <c r="U91" s="164"/>
      <c r="V91" s="164"/>
      <c r="W91" s="164"/>
      <c r="X91" s="164"/>
      <c r="Y91" s="164"/>
      <c r="Z91" s="165"/>
      <c r="AA91" s="165"/>
      <c r="AB91" s="165"/>
      <c r="AC91" s="165"/>
      <c r="AD91" s="165"/>
      <c r="AE91" s="165"/>
      <c r="AF91" s="165"/>
      <c r="AG91" s="165" t="s">
        <v>195</v>
      </c>
      <c r="AH91" s="165">
        <v>0</v>
      </c>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row>
    <row r="92" spans="1:60" ht="12.75" customHeight="1" outlineLevel="1">
      <c r="A92" s="166">
        <v>23</v>
      </c>
      <c r="B92" s="167" t="s">
        <v>295</v>
      </c>
      <c r="C92" s="168" t="s">
        <v>296</v>
      </c>
      <c r="D92" s="169" t="s">
        <v>217</v>
      </c>
      <c r="E92" s="170">
        <f>1020</f>
        <v>1020</v>
      </c>
      <c r="F92" s="171"/>
      <c r="G92" s="172">
        <f>ROUND(E92*F92,2)</f>
        <v>0</v>
      </c>
      <c r="H92" s="171">
        <v>42.71</v>
      </c>
      <c r="I92" s="172">
        <f>ROUND(E92*H92,2)</f>
        <v>43564.2</v>
      </c>
      <c r="J92" s="171">
        <v>10.89</v>
      </c>
      <c r="K92" s="172">
        <f>ROUND(E92*J92,2)</f>
        <v>11107.8</v>
      </c>
      <c r="L92" s="172">
        <v>21</v>
      </c>
      <c r="M92" s="172">
        <f>G92*(1+L92/100)</f>
        <v>0</v>
      </c>
      <c r="N92" s="170">
        <v>0.00022</v>
      </c>
      <c r="O92" s="170">
        <f>ROUND(E92*N92,2)</f>
        <v>0.22</v>
      </c>
      <c r="P92" s="170">
        <v>0</v>
      </c>
      <c r="Q92" s="170">
        <f>ROUND(E92*P92,2)</f>
        <v>0</v>
      </c>
      <c r="R92" s="172" t="s">
        <v>233</v>
      </c>
      <c r="S92" s="172" t="s">
        <v>151</v>
      </c>
      <c r="T92" s="173" t="s">
        <v>151</v>
      </c>
      <c r="U92" s="164">
        <v>0.02</v>
      </c>
      <c r="V92" s="164">
        <f>ROUND(E92*U92,2)</f>
        <v>20.4</v>
      </c>
      <c r="W92" s="164"/>
      <c r="X92" s="164" t="s">
        <v>188</v>
      </c>
      <c r="Y92" s="164" t="s">
        <v>154</v>
      </c>
      <c r="Z92" s="165"/>
      <c r="AA92" s="165"/>
      <c r="AB92" s="165"/>
      <c r="AC92" s="165"/>
      <c r="AD92" s="165"/>
      <c r="AE92" s="165"/>
      <c r="AF92" s="165"/>
      <c r="AG92" s="165" t="s">
        <v>189</v>
      </c>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row>
    <row r="93" spans="1:60" ht="12.75" customHeight="1" outlineLevel="2">
      <c r="A93" s="174"/>
      <c r="B93" s="175"/>
      <c r="C93" s="247" t="s">
        <v>297</v>
      </c>
      <c r="D93" s="200"/>
      <c r="E93" s="200"/>
      <c r="F93" s="200"/>
      <c r="G93" s="200"/>
      <c r="H93" s="164"/>
      <c r="I93" s="164"/>
      <c r="J93" s="164"/>
      <c r="K93" s="164"/>
      <c r="L93" s="164"/>
      <c r="M93" s="164"/>
      <c r="N93" s="176"/>
      <c r="O93" s="176"/>
      <c r="P93" s="176"/>
      <c r="Q93" s="176"/>
      <c r="R93" s="164"/>
      <c r="S93" s="164"/>
      <c r="T93" s="164"/>
      <c r="U93" s="164"/>
      <c r="V93" s="164"/>
      <c r="W93" s="164"/>
      <c r="X93" s="164"/>
      <c r="Y93" s="164"/>
      <c r="Z93" s="165"/>
      <c r="AA93" s="165"/>
      <c r="AB93" s="165"/>
      <c r="AC93" s="165"/>
      <c r="AD93" s="165"/>
      <c r="AE93" s="165"/>
      <c r="AF93" s="165"/>
      <c r="AG93" s="165" t="s">
        <v>191</v>
      </c>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row>
    <row r="94" spans="1:60" ht="12.75" customHeight="1" outlineLevel="2">
      <c r="A94" s="174"/>
      <c r="B94" s="175"/>
      <c r="C94" s="186" t="s">
        <v>298</v>
      </c>
      <c r="D94" s="187"/>
      <c r="E94" s="188">
        <v>1020</v>
      </c>
      <c r="F94" s="164"/>
      <c r="G94" s="164"/>
      <c r="H94" s="164"/>
      <c r="I94" s="164"/>
      <c r="J94" s="164"/>
      <c r="K94" s="164"/>
      <c r="L94" s="164"/>
      <c r="M94" s="164"/>
      <c r="N94" s="176"/>
      <c r="O94" s="176"/>
      <c r="P94" s="176"/>
      <c r="Q94" s="176"/>
      <c r="R94" s="164"/>
      <c r="S94" s="164"/>
      <c r="T94" s="164"/>
      <c r="U94" s="164"/>
      <c r="V94" s="164"/>
      <c r="W94" s="164"/>
      <c r="X94" s="164"/>
      <c r="Y94" s="164"/>
      <c r="Z94" s="165"/>
      <c r="AA94" s="165"/>
      <c r="AB94" s="165"/>
      <c r="AC94" s="165"/>
      <c r="AD94" s="165"/>
      <c r="AE94" s="165"/>
      <c r="AF94" s="165"/>
      <c r="AG94" s="165" t="s">
        <v>195</v>
      </c>
      <c r="AH94" s="165">
        <v>5</v>
      </c>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row>
    <row r="95" spans="1:60" ht="12.75" customHeight="1" outlineLevel="1">
      <c r="A95" s="166">
        <v>24</v>
      </c>
      <c r="B95" s="167" t="s">
        <v>299</v>
      </c>
      <c r="C95" s="168" t="s">
        <v>300</v>
      </c>
      <c r="D95" s="169" t="s">
        <v>217</v>
      </c>
      <c r="E95" s="170">
        <f>E92</f>
        <v>1020</v>
      </c>
      <c r="F95" s="171"/>
      <c r="G95" s="172">
        <f>ROUND(E95*F95,2)</f>
        <v>0</v>
      </c>
      <c r="H95" s="171">
        <v>90.3</v>
      </c>
      <c r="I95" s="172">
        <f>ROUND(E95*H95,2)</f>
        <v>92106</v>
      </c>
      <c r="J95" s="171">
        <v>122.2</v>
      </c>
      <c r="K95" s="172">
        <f>ROUND(E95*J95,2)</f>
        <v>124644</v>
      </c>
      <c r="L95" s="172">
        <v>21</v>
      </c>
      <c r="M95" s="172">
        <f>G95*(1+L95/100)</f>
        <v>0</v>
      </c>
      <c r="N95" s="170">
        <v>0.005</v>
      </c>
      <c r="O95" s="170">
        <f>ROUND(E95*N95,2)</f>
        <v>5.1</v>
      </c>
      <c r="P95" s="170">
        <v>0</v>
      </c>
      <c r="Q95" s="170">
        <f>ROUND(E95*P95,2)</f>
        <v>0</v>
      </c>
      <c r="R95" s="172" t="s">
        <v>233</v>
      </c>
      <c r="S95" s="172" t="s">
        <v>151</v>
      </c>
      <c r="T95" s="173" t="s">
        <v>151</v>
      </c>
      <c r="U95" s="164">
        <v>0.178</v>
      </c>
      <c r="V95" s="164">
        <f>ROUND(E95*U95,2)</f>
        <v>181.56</v>
      </c>
      <c r="W95" s="164"/>
      <c r="X95" s="164" t="s">
        <v>188</v>
      </c>
      <c r="Y95" s="164" t="s">
        <v>154</v>
      </c>
      <c r="Z95" s="165"/>
      <c r="AA95" s="165"/>
      <c r="AB95" s="165"/>
      <c r="AC95" s="165"/>
      <c r="AD95" s="165"/>
      <c r="AE95" s="165"/>
      <c r="AF95" s="165"/>
      <c r="AG95" s="165" t="s">
        <v>189</v>
      </c>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row>
    <row r="96" spans="1:60" ht="12.75" customHeight="1" outlineLevel="2">
      <c r="A96" s="174"/>
      <c r="B96" s="175"/>
      <c r="C96" s="247" t="s">
        <v>297</v>
      </c>
      <c r="D96" s="200"/>
      <c r="E96" s="200"/>
      <c r="F96" s="200"/>
      <c r="G96" s="200"/>
      <c r="H96" s="164"/>
      <c r="I96" s="164"/>
      <c r="J96" s="164"/>
      <c r="K96" s="164"/>
      <c r="L96" s="164"/>
      <c r="M96" s="164"/>
      <c r="N96" s="176"/>
      <c r="O96" s="176"/>
      <c r="P96" s="176"/>
      <c r="Q96" s="176"/>
      <c r="R96" s="164"/>
      <c r="S96" s="164"/>
      <c r="T96" s="164"/>
      <c r="U96" s="164"/>
      <c r="V96" s="164"/>
      <c r="W96" s="164"/>
      <c r="X96" s="164"/>
      <c r="Y96" s="164"/>
      <c r="Z96" s="165"/>
      <c r="AA96" s="165"/>
      <c r="AB96" s="165"/>
      <c r="AC96" s="165"/>
      <c r="AD96" s="165"/>
      <c r="AE96" s="165"/>
      <c r="AF96" s="165"/>
      <c r="AG96" s="165" t="s">
        <v>191</v>
      </c>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row>
    <row r="97" spans="1:60" ht="12.75" customHeight="1" outlineLevel="2">
      <c r="A97" s="174"/>
      <c r="B97" s="175"/>
      <c r="C97" s="186" t="s">
        <v>219</v>
      </c>
      <c r="D97" s="187"/>
      <c r="E97" s="188">
        <v>950</v>
      </c>
      <c r="F97" s="164"/>
      <c r="G97" s="164"/>
      <c r="H97" s="164"/>
      <c r="I97" s="164"/>
      <c r="J97" s="164"/>
      <c r="K97" s="164"/>
      <c r="L97" s="164"/>
      <c r="M97" s="164"/>
      <c r="N97" s="176"/>
      <c r="O97" s="176"/>
      <c r="P97" s="176"/>
      <c r="Q97" s="176"/>
      <c r="R97" s="164"/>
      <c r="S97" s="164"/>
      <c r="T97" s="164"/>
      <c r="U97" s="164"/>
      <c r="V97" s="164"/>
      <c r="W97" s="164"/>
      <c r="X97" s="164"/>
      <c r="Y97" s="164"/>
      <c r="Z97" s="165"/>
      <c r="AA97" s="165"/>
      <c r="AB97" s="165"/>
      <c r="AC97" s="165"/>
      <c r="AD97" s="165"/>
      <c r="AE97" s="165"/>
      <c r="AF97" s="165"/>
      <c r="AG97" s="165" t="s">
        <v>195</v>
      </c>
      <c r="AH97" s="165">
        <v>0</v>
      </c>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row>
    <row r="98" spans="1:60" ht="12.75" customHeight="1" outlineLevel="3">
      <c r="A98" s="174"/>
      <c r="B98" s="175"/>
      <c r="C98" s="186" t="s">
        <v>220</v>
      </c>
      <c r="D98" s="187"/>
      <c r="E98" s="188">
        <v>70</v>
      </c>
      <c r="F98" s="164"/>
      <c r="G98" s="164"/>
      <c r="H98" s="164"/>
      <c r="I98" s="164"/>
      <c r="J98" s="164"/>
      <c r="K98" s="164"/>
      <c r="L98" s="164"/>
      <c r="M98" s="164"/>
      <c r="N98" s="176"/>
      <c r="O98" s="176"/>
      <c r="P98" s="176"/>
      <c r="Q98" s="176"/>
      <c r="R98" s="164"/>
      <c r="S98" s="164"/>
      <c r="T98" s="164"/>
      <c r="U98" s="164"/>
      <c r="V98" s="164"/>
      <c r="W98" s="164"/>
      <c r="X98" s="164"/>
      <c r="Y98" s="164"/>
      <c r="Z98" s="165"/>
      <c r="AA98" s="165"/>
      <c r="AB98" s="165"/>
      <c r="AC98" s="165"/>
      <c r="AD98" s="165"/>
      <c r="AE98" s="165"/>
      <c r="AF98" s="165"/>
      <c r="AG98" s="165" t="s">
        <v>195</v>
      </c>
      <c r="AH98" s="165">
        <v>0</v>
      </c>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row>
    <row r="99" spans="1:60" ht="12.75" customHeight="1" outlineLevel="1">
      <c r="A99" s="166">
        <v>25</v>
      </c>
      <c r="B99" s="167" t="s">
        <v>301</v>
      </c>
      <c r="C99" s="168" t="s">
        <v>302</v>
      </c>
      <c r="D99" s="169" t="s">
        <v>217</v>
      </c>
      <c r="E99" s="170">
        <v>70</v>
      </c>
      <c r="F99" s="171"/>
      <c r="G99" s="172">
        <f>ROUND(E99*F99,2)</f>
        <v>0</v>
      </c>
      <c r="H99" s="171">
        <v>0</v>
      </c>
      <c r="I99" s="172">
        <f>ROUND(E99*H99,2)</f>
        <v>0</v>
      </c>
      <c r="J99" s="171">
        <v>1300</v>
      </c>
      <c r="K99" s="172">
        <f>ROUND(E99*J99,2)</f>
        <v>91000</v>
      </c>
      <c r="L99" s="172">
        <v>21</v>
      </c>
      <c r="M99" s="172">
        <f>G99*(1+L99/100)</f>
        <v>0</v>
      </c>
      <c r="N99" s="170">
        <v>0</v>
      </c>
      <c r="O99" s="170">
        <f>ROUND(E99*N99,2)</f>
        <v>0</v>
      </c>
      <c r="P99" s="170">
        <v>0</v>
      </c>
      <c r="Q99" s="170">
        <f>ROUND(E99*P99,2)</f>
        <v>0</v>
      </c>
      <c r="R99" s="172"/>
      <c r="S99" s="172" t="s">
        <v>178</v>
      </c>
      <c r="T99" s="173" t="s">
        <v>152</v>
      </c>
      <c r="U99" s="164">
        <v>0.062</v>
      </c>
      <c r="V99" s="164">
        <f>ROUND(E99*U99,2)</f>
        <v>4.34</v>
      </c>
      <c r="W99" s="164"/>
      <c r="X99" s="164" t="s">
        <v>188</v>
      </c>
      <c r="Y99" s="164" t="s">
        <v>154</v>
      </c>
      <c r="Z99" s="165"/>
      <c r="AA99" s="165"/>
      <c r="AB99" s="165"/>
      <c r="AC99" s="165"/>
      <c r="AD99" s="165"/>
      <c r="AE99" s="165"/>
      <c r="AF99" s="165"/>
      <c r="AG99" s="165" t="s">
        <v>189</v>
      </c>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row>
    <row r="100" spans="1:60" ht="12.75" customHeight="1" outlineLevel="2">
      <c r="A100" s="174"/>
      <c r="B100" s="175"/>
      <c r="C100" s="186" t="s">
        <v>220</v>
      </c>
      <c r="D100" s="187"/>
      <c r="E100" s="188">
        <v>70</v>
      </c>
      <c r="F100" s="164"/>
      <c r="G100" s="164"/>
      <c r="H100" s="164"/>
      <c r="I100" s="164"/>
      <c r="J100" s="164"/>
      <c r="K100" s="164"/>
      <c r="L100" s="164"/>
      <c r="M100" s="164"/>
      <c r="N100" s="176"/>
      <c r="O100" s="176"/>
      <c r="P100" s="176"/>
      <c r="Q100" s="176"/>
      <c r="R100" s="164"/>
      <c r="S100" s="164"/>
      <c r="T100" s="164"/>
      <c r="U100" s="164"/>
      <c r="V100" s="164"/>
      <c r="W100" s="164"/>
      <c r="X100" s="164"/>
      <c r="Y100" s="164"/>
      <c r="Z100" s="165"/>
      <c r="AA100" s="165"/>
      <c r="AB100" s="165"/>
      <c r="AC100" s="165"/>
      <c r="AD100" s="165"/>
      <c r="AE100" s="165"/>
      <c r="AF100" s="165"/>
      <c r="AG100" s="165" t="s">
        <v>195</v>
      </c>
      <c r="AH100" s="165">
        <v>0</v>
      </c>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row>
    <row r="101" spans="1:60" ht="12.75" customHeight="1" outlineLevel="1">
      <c r="A101" s="166">
        <v>26</v>
      </c>
      <c r="B101" s="167" t="s">
        <v>303</v>
      </c>
      <c r="C101" s="168" t="s">
        <v>304</v>
      </c>
      <c r="D101" s="169" t="s">
        <v>217</v>
      </c>
      <c r="E101" s="170">
        <f>E95</f>
        <v>1020</v>
      </c>
      <c r="F101" s="171"/>
      <c r="G101" s="172">
        <f>ROUND(E101*F101,2)</f>
        <v>0</v>
      </c>
      <c r="H101" s="171">
        <v>0</v>
      </c>
      <c r="I101" s="172">
        <f>ROUND(E101*H101,2)</f>
        <v>0</v>
      </c>
      <c r="J101" s="171">
        <v>122.5</v>
      </c>
      <c r="K101" s="172">
        <f>ROUND(E101*J101,2)</f>
        <v>124950</v>
      </c>
      <c r="L101" s="172">
        <v>21</v>
      </c>
      <c r="M101" s="172">
        <f>G101*(1+L101/100)</f>
        <v>0</v>
      </c>
      <c r="N101" s="170">
        <v>0</v>
      </c>
      <c r="O101" s="170">
        <f>ROUND(E101*N101,2)</f>
        <v>0</v>
      </c>
      <c r="P101" s="170">
        <v>0</v>
      </c>
      <c r="Q101" s="170">
        <f>ROUND(E101*P101,2)</f>
        <v>0</v>
      </c>
      <c r="R101" s="172" t="s">
        <v>233</v>
      </c>
      <c r="S101" s="172" t="s">
        <v>151</v>
      </c>
      <c r="T101" s="173" t="s">
        <v>151</v>
      </c>
      <c r="U101" s="164">
        <v>0.178</v>
      </c>
      <c r="V101" s="164">
        <f>ROUND(E101*U101,2)</f>
        <v>181.56</v>
      </c>
      <c r="W101" s="164"/>
      <c r="X101" s="164" t="s">
        <v>188</v>
      </c>
      <c r="Y101" s="164" t="s">
        <v>154</v>
      </c>
      <c r="Z101" s="165"/>
      <c r="AA101" s="165"/>
      <c r="AB101" s="165"/>
      <c r="AC101" s="165"/>
      <c r="AD101" s="165"/>
      <c r="AE101" s="165"/>
      <c r="AF101" s="165"/>
      <c r="AG101" s="165" t="s">
        <v>189</v>
      </c>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row>
    <row r="102" spans="1:60" ht="12.75" customHeight="1" outlineLevel="2">
      <c r="A102" s="174"/>
      <c r="B102" s="175"/>
      <c r="C102" s="247" t="s">
        <v>297</v>
      </c>
      <c r="D102" s="200"/>
      <c r="E102" s="200"/>
      <c r="F102" s="200"/>
      <c r="G102" s="200"/>
      <c r="H102" s="164"/>
      <c r="I102" s="164"/>
      <c r="J102" s="164"/>
      <c r="K102" s="164"/>
      <c r="L102" s="164"/>
      <c r="M102" s="164"/>
      <c r="N102" s="176"/>
      <c r="O102" s="176"/>
      <c r="P102" s="176"/>
      <c r="Q102" s="176"/>
      <c r="R102" s="164"/>
      <c r="S102" s="164"/>
      <c r="T102" s="164"/>
      <c r="U102" s="164"/>
      <c r="V102" s="164"/>
      <c r="W102" s="164"/>
      <c r="X102" s="164"/>
      <c r="Y102" s="164"/>
      <c r="Z102" s="165"/>
      <c r="AA102" s="165"/>
      <c r="AB102" s="165"/>
      <c r="AC102" s="165"/>
      <c r="AD102" s="165"/>
      <c r="AE102" s="165"/>
      <c r="AF102" s="165"/>
      <c r="AG102" s="165" t="s">
        <v>191</v>
      </c>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row>
    <row r="103" spans="1:60" ht="12.75" customHeight="1" outlineLevel="2">
      <c r="A103" s="174"/>
      <c r="B103" s="175"/>
      <c r="C103" s="186" t="s">
        <v>219</v>
      </c>
      <c r="D103" s="187"/>
      <c r="E103" s="188">
        <v>950</v>
      </c>
      <c r="F103" s="164"/>
      <c r="G103" s="164"/>
      <c r="H103" s="164"/>
      <c r="I103" s="164"/>
      <c r="J103" s="164"/>
      <c r="K103" s="164"/>
      <c r="L103" s="164"/>
      <c r="M103" s="164"/>
      <c r="N103" s="176"/>
      <c r="O103" s="176"/>
      <c r="P103" s="176"/>
      <c r="Q103" s="176"/>
      <c r="R103" s="164"/>
      <c r="S103" s="164"/>
      <c r="T103" s="164"/>
      <c r="U103" s="164"/>
      <c r="V103" s="164"/>
      <c r="W103" s="164"/>
      <c r="X103" s="164"/>
      <c r="Y103" s="164"/>
      <c r="Z103" s="165"/>
      <c r="AA103" s="165"/>
      <c r="AB103" s="165"/>
      <c r="AC103" s="165"/>
      <c r="AD103" s="165"/>
      <c r="AE103" s="165"/>
      <c r="AF103" s="165"/>
      <c r="AG103" s="165" t="s">
        <v>195</v>
      </c>
      <c r="AH103" s="165">
        <v>0</v>
      </c>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row>
    <row r="104" spans="1:60" ht="12.75" customHeight="1" outlineLevel="3">
      <c r="A104" s="174"/>
      <c r="B104" s="175"/>
      <c r="C104" s="186" t="s">
        <v>220</v>
      </c>
      <c r="D104" s="187"/>
      <c r="E104" s="188">
        <v>70</v>
      </c>
      <c r="F104" s="164"/>
      <c r="G104" s="164"/>
      <c r="H104" s="164"/>
      <c r="I104" s="164"/>
      <c r="J104" s="164"/>
      <c r="K104" s="164"/>
      <c r="L104" s="164"/>
      <c r="M104" s="164"/>
      <c r="N104" s="176"/>
      <c r="O104" s="176"/>
      <c r="P104" s="176"/>
      <c r="Q104" s="176"/>
      <c r="R104" s="164"/>
      <c r="S104" s="164"/>
      <c r="T104" s="164"/>
      <c r="U104" s="164"/>
      <c r="V104" s="164"/>
      <c r="W104" s="164"/>
      <c r="X104" s="164"/>
      <c r="Y104" s="164"/>
      <c r="Z104" s="165"/>
      <c r="AA104" s="165"/>
      <c r="AB104" s="165"/>
      <c r="AC104" s="165"/>
      <c r="AD104" s="165"/>
      <c r="AE104" s="165"/>
      <c r="AF104" s="165"/>
      <c r="AG104" s="165" t="s">
        <v>195</v>
      </c>
      <c r="AH104" s="165">
        <v>0</v>
      </c>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row>
    <row r="105" spans="1:60" ht="12.75" customHeight="1" outlineLevel="1">
      <c r="A105" s="166">
        <v>27</v>
      </c>
      <c r="B105" s="167" t="s">
        <v>305</v>
      </c>
      <c r="C105" s="168" t="s">
        <v>306</v>
      </c>
      <c r="D105" s="169" t="s">
        <v>266</v>
      </c>
      <c r="E105" s="170">
        <f>816</f>
        <v>816</v>
      </c>
      <c r="F105" s="171"/>
      <c r="G105" s="172">
        <f>ROUND(E105*F105,2)</f>
        <v>0</v>
      </c>
      <c r="H105" s="171">
        <v>65</v>
      </c>
      <c r="I105" s="172">
        <f>ROUND(E105*H105,2)</f>
        <v>53040</v>
      </c>
      <c r="J105" s="171">
        <v>49</v>
      </c>
      <c r="K105" s="172">
        <f>ROUND(E105*J105,2)</f>
        <v>39984</v>
      </c>
      <c r="L105" s="172">
        <v>21</v>
      </c>
      <c r="M105" s="172">
        <f>G105*(1+L105/100)</f>
        <v>0</v>
      </c>
      <c r="N105" s="170">
        <v>0</v>
      </c>
      <c r="O105" s="170">
        <f>ROUND(E105*N105,2)</f>
        <v>0</v>
      </c>
      <c r="P105" s="170">
        <v>0</v>
      </c>
      <c r="Q105" s="170">
        <f>ROUND(E105*P105,2)</f>
        <v>0</v>
      </c>
      <c r="R105" s="172" t="s">
        <v>233</v>
      </c>
      <c r="S105" s="172" t="s">
        <v>151</v>
      </c>
      <c r="T105" s="173" t="s">
        <v>151</v>
      </c>
      <c r="U105" s="164">
        <v>0.058</v>
      </c>
      <c r="V105" s="164">
        <f>ROUND(E105*U105,2)</f>
        <v>47.33</v>
      </c>
      <c r="W105" s="164"/>
      <c r="X105" s="164" t="s">
        <v>188</v>
      </c>
      <c r="Y105" s="164" t="s">
        <v>154</v>
      </c>
      <c r="Z105" s="165"/>
      <c r="AA105" s="165"/>
      <c r="AB105" s="165"/>
      <c r="AC105" s="165"/>
      <c r="AD105" s="165"/>
      <c r="AE105" s="165"/>
      <c r="AF105" s="165"/>
      <c r="AG105" s="165" t="s">
        <v>189</v>
      </c>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row>
    <row r="106" spans="1:60" ht="12.75" customHeight="1" outlineLevel="2">
      <c r="A106" s="174"/>
      <c r="B106" s="175"/>
      <c r="C106" s="247" t="s">
        <v>297</v>
      </c>
      <c r="D106" s="200"/>
      <c r="E106" s="200"/>
      <c r="F106" s="200"/>
      <c r="G106" s="200"/>
      <c r="H106" s="164"/>
      <c r="I106" s="164"/>
      <c r="J106" s="164"/>
      <c r="K106" s="164"/>
      <c r="L106" s="164"/>
      <c r="M106" s="164"/>
      <c r="N106" s="176"/>
      <c r="O106" s="176"/>
      <c r="P106" s="176"/>
      <c r="Q106" s="176"/>
      <c r="R106" s="164"/>
      <c r="S106" s="164"/>
      <c r="T106" s="164"/>
      <c r="U106" s="164"/>
      <c r="V106" s="164"/>
      <c r="W106" s="164"/>
      <c r="X106" s="164"/>
      <c r="Y106" s="164"/>
      <c r="Z106" s="165"/>
      <c r="AA106" s="165"/>
      <c r="AB106" s="165"/>
      <c r="AC106" s="165"/>
      <c r="AD106" s="165"/>
      <c r="AE106" s="165"/>
      <c r="AF106" s="165"/>
      <c r="AG106" s="165" t="s">
        <v>191</v>
      </c>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row>
    <row r="107" spans="1:60" ht="12.75" customHeight="1" outlineLevel="2">
      <c r="A107" s="174"/>
      <c r="B107" s="175"/>
      <c r="C107" s="186" t="s">
        <v>307</v>
      </c>
      <c r="D107" s="187"/>
      <c r="E107" s="188">
        <v>816</v>
      </c>
      <c r="F107" s="164"/>
      <c r="G107" s="164"/>
      <c r="H107" s="164"/>
      <c r="I107" s="164"/>
      <c r="J107" s="164"/>
      <c r="K107" s="164"/>
      <c r="L107" s="164"/>
      <c r="M107" s="164"/>
      <c r="N107" s="176"/>
      <c r="O107" s="176"/>
      <c r="P107" s="176"/>
      <c r="Q107" s="176"/>
      <c r="R107" s="164"/>
      <c r="S107" s="164"/>
      <c r="T107" s="164"/>
      <c r="U107" s="164"/>
      <c r="V107" s="164"/>
      <c r="W107" s="164"/>
      <c r="X107" s="164"/>
      <c r="Y107" s="164"/>
      <c r="Z107" s="165"/>
      <c r="AA107" s="165"/>
      <c r="AB107" s="165"/>
      <c r="AC107" s="165"/>
      <c r="AD107" s="165"/>
      <c r="AE107" s="165"/>
      <c r="AF107" s="165"/>
      <c r="AG107" s="165" t="s">
        <v>195</v>
      </c>
      <c r="AH107" s="165">
        <v>5</v>
      </c>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row>
    <row r="108" spans="1:60" ht="12.75" customHeight="1" outlineLevel="1">
      <c r="A108" s="166">
        <v>28</v>
      </c>
      <c r="B108" s="167" t="s">
        <v>308</v>
      </c>
      <c r="C108" s="168" t="s">
        <v>309</v>
      </c>
      <c r="D108" s="169" t="s">
        <v>266</v>
      </c>
      <c r="E108" s="170">
        <f>816</f>
        <v>816</v>
      </c>
      <c r="F108" s="171"/>
      <c r="G108" s="172">
        <f>ROUND(E108*F108,2)</f>
        <v>0</v>
      </c>
      <c r="H108" s="171">
        <v>0</v>
      </c>
      <c r="I108" s="172">
        <f>ROUND(E108*H108,2)</f>
        <v>0</v>
      </c>
      <c r="J108" s="171">
        <v>120</v>
      </c>
      <c r="K108" s="172">
        <f>ROUND(E108*J108,2)</f>
        <v>97920</v>
      </c>
      <c r="L108" s="172">
        <v>21</v>
      </c>
      <c r="M108" s="172">
        <f>G108*(1+L108/100)</f>
        <v>0</v>
      </c>
      <c r="N108" s="170">
        <v>0</v>
      </c>
      <c r="O108" s="170">
        <f>ROUND(E108*N108,2)</f>
        <v>0</v>
      </c>
      <c r="P108" s="170">
        <v>0</v>
      </c>
      <c r="Q108" s="170">
        <f>ROUND(E108*P108,2)</f>
        <v>0</v>
      </c>
      <c r="R108" s="172"/>
      <c r="S108" s="172" t="s">
        <v>178</v>
      </c>
      <c r="T108" s="173" t="s">
        <v>152</v>
      </c>
      <c r="U108" s="164">
        <v>0.062</v>
      </c>
      <c r="V108" s="164">
        <f>ROUND(E108*U108,2)</f>
        <v>50.59</v>
      </c>
      <c r="W108" s="164"/>
      <c r="X108" s="164" t="s">
        <v>188</v>
      </c>
      <c r="Y108" s="164" t="s">
        <v>154</v>
      </c>
      <c r="Z108" s="165"/>
      <c r="AA108" s="165"/>
      <c r="AB108" s="165"/>
      <c r="AC108" s="165"/>
      <c r="AD108" s="165"/>
      <c r="AE108" s="165"/>
      <c r="AF108" s="165"/>
      <c r="AG108" s="165" t="s">
        <v>189</v>
      </c>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row>
    <row r="109" spans="1:60" ht="12.75" customHeight="1" outlineLevel="2">
      <c r="A109" s="174"/>
      <c r="B109" s="175"/>
      <c r="C109" s="186" t="s">
        <v>310</v>
      </c>
      <c r="D109" s="187"/>
      <c r="E109" s="188">
        <v>816</v>
      </c>
      <c r="F109" s="164"/>
      <c r="G109" s="164"/>
      <c r="H109" s="164"/>
      <c r="I109" s="164"/>
      <c r="J109" s="164"/>
      <c r="K109" s="164"/>
      <c r="L109" s="164"/>
      <c r="M109" s="164"/>
      <c r="N109" s="176"/>
      <c r="O109" s="176"/>
      <c r="P109" s="176"/>
      <c r="Q109" s="176"/>
      <c r="R109" s="164"/>
      <c r="S109" s="164"/>
      <c r="T109" s="164"/>
      <c r="U109" s="164"/>
      <c r="V109" s="164"/>
      <c r="W109" s="164"/>
      <c r="X109" s="164"/>
      <c r="Y109" s="164"/>
      <c r="Z109" s="165"/>
      <c r="AA109" s="165"/>
      <c r="AB109" s="165"/>
      <c r="AC109" s="165"/>
      <c r="AD109" s="165"/>
      <c r="AE109" s="165"/>
      <c r="AF109" s="165"/>
      <c r="AG109" s="165" t="s">
        <v>195</v>
      </c>
      <c r="AH109" s="165">
        <v>5</v>
      </c>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row>
    <row r="110" spans="1:60" ht="12.75" customHeight="1" outlineLevel="1">
      <c r="A110" s="166">
        <v>29</v>
      </c>
      <c r="B110" s="167" t="s">
        <v>311</v>
      </c>
      <c r="C110" s="168" t="s">
        <v>312</v>
      </c>
      <c r="D110" s="169" t="s">
        <v>217</v>
      </c>
      <c r="E110" s="170">
        <v>20.46495</v>
      </c>
      <c r="F110" s="171"/>
      <c r="G110" s="172">
        <f>ROUND(E110*F110,2)</f>
        <v>0</v>
      </c>
      <c r="H110" s="171">
        <v>513</v>
      </c>
      <c r="I110" s="172">
        <f>ROUND(E110*H110,2)</f>
        <v>10498.52</v>
      </c>
      <c r="J110" s="171">
        <v>0</v>
      </c>
      <c r="K110" s="172">
        <f>ROUND(E110*J110,2)</f>
        <v>0</v>
      </c>
      <c r="L110" s="172">
        <v>21</v>
      </c>
      <c r="M110" s="172">
        <f>G110*(1+L110/100)</f>
        <v>0</v>
      </c>
      <c r="N110" s="170">
        <v>0.129</v>
      </c>
      <c r="O110" s="170">
        <f>ROUND(E110*N110,2)</f>
        <v>2.64</v>
      </c>
      <c r="P110" s="170">
        <v>0</v>
      </c>
      <c r="Q110" s="170">
        <f>ROUND(E110*P110,2)</f>
        <v>0</v>
      </c>
      <c r="R110" s="172" t="s">
        <v>313</v>
      </c>
      <c r="S110" s="172" t="s">
        <v>151</v>
      </c>
      <c r="T110" s="173" t="s">
        <v>151</v>
      </c>
      <c r="U110" s="164">
        <v>0</v>
      </c>
      <c r="V110" s="164">
        <f>ROUND(E110*U110,2)</f>
        <v>0</v>
      </c>
      <c r="W110" s="164"/>
      <c r="X110" s="164" t="s">
        <v>314</v>
      </c>
      <c r="Y110" s="164" t="s">
        <v>154</v>
      </c>
      <c r="Z110" s="165"/>
      <c r="AA110" s="165"/>
      <c r="AB110" s="165"/>
      <c r="AC110" s="165"/>
      <c r="AD110" s="165"/>
      <c r="AE110" s="165"/>
      <c r="AF110" s="165"/>
      <c r="AG110" s="165" t="s">
        <v>315</v>
      </c>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row>
    <row r="111" spans="1:60" ht="12.75" customHeight="1" outlineLevel="2">
      <c r="A111" s="174"/>
      <c r="B111" s="175"/>
      <c r="C111" s="186" t="s">
        <v>316</v>
      </c>
      <c r="D111" s="187"/>
      <c r="E111" s="188">
        <v>20.46495</v>
      </c>
      <c r="F111" s="164"/>
      <c r="G111" s="164"/>
      <c r="H111" s="164"/>
      <c r="I111" s="164"/>
      <c r="J111" s="164"/>
      <c r="K111" s="164"/>
      <c r="L111" s="164"/>
      <c r="M111" s="164"/>
      <c r="N111" s="176"/>
      <c r="O111" s="176"/>
      <c r="P111" s="176"/>
      <c r="Q111" s="176"/>
      <c r="R111" s="164"/>
      <c r="S111" s="164"/>
      <c r="T111" s="164"/>
      <c r="U111" s="164"/>
      <c r="V111" s="164"/>
      <c r="W111" s="164"/>
      <c r="X111" s="164"/>
      <c r="Y111" s="164"/>
      <c r="Z111" s="165"/>
      <c r="AA111" s="165"/>
      <c r="AB111" s="165"/>
      <c r="AC111" s="165"/>
      <c r="AD111" s="165"/>
      <c r="AE111" s="165"/>
      <c r="AF111" s="165"/>
      <c r="AG111" s="165" t="s">
        <v>195</v>
      </c>
      <c r="AH111" s="165">
        <v>5</v>
      </c>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row>
    <row r="112" spans="1:60" ht="12.75" customHeight="1" outlineLevel="1">
      <c r="A112" s="166">
        <v>30</v>
      </c>
      <c r="B112" s="167" t="s">
        <v>317</v>
      </c>
      <c r="C112" s="168" t="s">
        <v>318</v>
      </c>
      <c r="D112" s="169" t="s">
        <v>217</v>
      </c>
      <c r="E112" s="170">
        <v>1301.48375</v>
      </c>
      <c r="F112" s="171"/>
      <c r="G112" s="172">
        <f>ROUND(E112*F112,2)</f>
        <v>0</v>
      </c>
      <c r="H112" s="171">
        <v>28</v>
      </c>
      <c r="I112" s="172">
        <f>ROUND(E112*H112,2)</f>
        <v>36441.55</v>
      </c>
      <c r="J112" s="171">
        <v>0</v>
      </c>
      <c r="K112" s="172">
        <f>ROUND(E112*J112,2)</f>
        <v>0</v>
      </c>
      <c r="L112" s="172">
        <v>21</v>
      </c>
      <c r="M112" s="172">
        <f>G112*(1+L112/100)</f>
        <v>0</v>
      </c>
      <c r="N112" s="170">
        <v>0.0003</v>
      </c>
      <c r="O112" s="170">
        <f>ROUND(E112*N112,2)</f>
        <v>0.39</v>
      </c>
      <c r="P112" s="170">
        <v>0</v>
      </c>
      <c r="Q112" s="170">
        <f>ROUND(E112*P112,2)</f>
        <v>0</v>
      </c>
      <c r="R112" s="172" t="s">
        <v>313</v>
      </c>
      <c r="S112" s="172" t="s">
        <v>151</v>
      </c>
      <c r="T112" s="173" t="s">
        <v>151</v>
      </c>
      <c r="U112" s="164">
        <v>0</v>
      </c>
      <c r="V112" s="164">
        <f>ROUND(E112*U112,2)</f>
        <v>0</v>
      </c>
      <c r="W112" s="164"/>
      <c r="X112" s="164" t="s">
        <v>314</v>
      </c>
      <c r="Y112" s="164" t="s">
        <v>154</v>
      </c>
      <c r="Z112" s="165"/>
      <c r="AA112" s="165"/>
      <c r="AB112" s="165"/>
      <c r="AC112" s="165"/>
      <c r="AD112" s="165"/>
      <c r="AE112" s="165"/>
      <c r="AF112" s="165"/>
      <c r="AG112" s="165" t="s">
        <v>315</v>
      </c>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row>
    <row r="113" spans="1:60" ht="12.75" customHeight="1" outlineLevel="2">
      <c r="A113" s="174"/>
      <c r="B113" s="175"/>
      <c r="C113" s="186" t="s">
        <v>319</v>
      </c>
      <c r="D113" s="187"/>
      <c r="E113" s="188">
        <v>1301.48375</v>
      </c>
      <c r="F113" s="164"/>
      <c r="G113" s="164"/>
      <c r="H113" s="164"/>
      <c r="I113" s="164"/>
      <c r="J113" s="164"/>
      <c r="K113" s="164"/>
      <c r="L113" s="164"/>
      <c r="M113" s="164"/>
      <c r="N113" s="176"/>
      <c r="O113" s="176"/>
      <c r="P113" s="176"/>
      <c r="Q113" s="176"/>
      <c r="R113" s="164"/>
      <c r="S113" s="164"/>
      <c r="T113" s="164"/>
      <c r="U113" s="164"/>
      <c r="V113" s="164"/>
      <c r="W113" s="164"/>
      <c r="X113" s="164"/>
      <c r="Y113" s="164"/>
      <c r="Z113" s="165"/>
      <c r="AA113" s="165"/>
      <c r="AB113" s="165"/>
      <c r="AC113" s="165"/>
      <c r="AD113" s="165"/>
      <c r="AE113" s="165"/>
      <c r="AF113" s="165"/>
      <c r="AG113" s="165" t="s">
        <v>195</v>
      </c>
      <c r="AH113" s="165">
        <v>5</v>
      </c>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row>
    <row r="114" spans="1:33" ht="12.75" customHeight="1">
      <c r="A114" s="148" t="s">
        <v>146</v>
      </c>
      <c r="B114" s="149" t="s">
        <v>98</v>
      </c>
      <c r="C114" s="150" t="s">
        <v>99</v>
      </c>
      <c r="D114" s="151"/>
      <c r="E114" s="152"/>
      <c r="F114" s="153"/>
      <c r="G114" s="153">
        <f>SUMIF(AG115:AG116,"&lt;&gt;NOR",G115:G116)</f>
        <v>0</v>
      </c>
      <c r="H114" s="153"/>
      <c r="I114" s="153">
        <f>SUM(I115:I116)</f>
        <v>913.77</v>
      </c>
      <c r="J114" s="153"/>
      <c r="K114" s="153">
        <f>SUM(K115:K116)</f>
        <v>774.73</v>
      </c>
      <c r="L114" s="153"/>
      <c r="M114" s="153">
        <f>SUM(M115:M116)</f>
        <v>0</v>
      </c>
      <c r="N114" s="152"/>
      <c r="O114" s="152">
        <f>SUM(O115:O116)</f>
        <v>0</v>
      </c>
      <c r="P114" s="152"/>
      <c r="Q114" s="152">
        <f>SUM(Q115:Q116)</f>
        <v>0</v>
      </c>
      <c r="R114" s="153"/>
      <c r="S114" s="153"/>
      <c r="T114" s="154"/>
      <c r="U114" s="155"/>
      <c r="V114" s="155">
        <f>SUM(V115:V116)</f>
        <v>1.38</v>
      </c>
      <c r="W114" s="155"/>
      <c r="X114" s="155"/>
      <c r="Y114" s="155"/>
      <c r="AG114" s="111" t="s">
        <v>147</v>
      </c>
    </row>
    <row r="115" spans="1:60" ht="12.75" customHeight="1" outlineLevel="1">
      <c r="A115" s="166">
        <v>31</v>
      </c>
      <c r="B115" s="167" t="s">
        <v>320</v>
      </c>
      <c r="C115" s="168" t="s">
        <v>321</v>
      </c>
      <c r="D115" s="169" t="s">
        <v>322</v>
      </c>
      <c r="E115" s="170">
        <v>11</v>
      </c>
      <c r="F115" s="171"/>
      <c r="G115" s="172">
        <f>ROUND(E115*F115,2)</f>
        <v>0</v>
      </c>
      <c r="H115" s="171">
        <v>83.07</v>
      </c>
      <c r="I115" s="172">
        <f>ROUND(E115*H115,2)</f>
        <v>913.77</v>
      </c>
      <c r="J115" s="171">
        <v>70.43</v>
      </c>
      <c r="K115" s="172">
        <f>ROUND(E115*J115,2)</f>
        <v>774.73</v>
      </c>
      <c r="L115" s="172">
        <v>21</v>
      </c>
      <c r="M115" s="172">
        <f>G115*(1+L115/100)</f>
        <v>0</v>
      </c>
      <c r="N115" s="170">
        <v>2E-05</v>
      </c>
      <c r="O115" s="170">
        <f>ROUND(E115*N115,2)</f>
        <v>0</v>
      </c>
      <c r="P115" s="170">
        <v>0</v>
      </c>
      <c r="Q115" s="170">
        <f>ROUND(E115*P115,2)</f>
        <v>0</v>
      </c>
      <c r="R115" s="172" t="s">
        <v>323</v>
      </c>
      <c r="S115" s="172" t="s">
        <v>151</v>
      </c>
      <c r="T115" s="173" t="s">
        <v>151</v>
      </c>
      <c r="U115" s="164">
        <v>0.125</v>
      </c>
      <c r="V115" s="164">
        <f>ROUND(E115*U115,2)</f>
        <v>1.38</v>
      </c>
      <c r="W115" s="164"/>
      <c r="X115" s="164" t="s">
        <v>188</v>
      </c>
      <c r="Y115" s="164" t="s">
        <v>154</v>
      </c>
      <c r="Z115" s="165"/>
      <c r="AA115" s="165"/>
      <c r="AB115" s="165"/>
      <c r="AC115" s="165"/>
      <c r="AD115" s="165"/>
      <c r="AE115" s="165"/>
      <c r="AF115" s="165"/>
      <c r="AG115" s="165" t="s">
        <v>189</v>
      </c>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row>
    <row r="116" spans="1:60" ht="12.75" customHeight="1" outlineLevel="2">
      <c r="A116" s="174"/>
      <c r="B116" s="175"/>
      <c r="C116" s="186" t="s">
        <v>324</v>
      </c>
      <c r="D116" s="187"/>
      <c r="E116" s="188">
        <v>11</v>
      </c>
      <c r="F116" s="164"/>
      <c r="G116" s="164"/>
      <c r="H116" s="164"/>
      <c r="I116" s="164"/>
      <c r="J116" s="164"/>
      <c r="K116" s="164"/>
      <c r="L116" s="164"/>
      <c r="M116" s="164"/>
      <c r="N116" s="176"/>
      <c r="O116" s="176"/>
      <c r="P116" s="176"/>
      <c r="Q116" s="176"/>
      <c r="R116" s="164"/>
      <c r="S116" s="164"/>
      <c r="T116" s="164"/>
      <c r="U116" s="164"/>
      <c r="V116" s="164"/>
      <c r="W116" s="164"/>
      <c r="X116" s="164"/>
      <c r="Y116" s="164"/>
      <c r="Z116" s="165"/>
      <c r="AA116" s="165"/>
      <c r="AB116" s="165"/>
      <c r="AC116" s="165"/>
      <c r="AD116" s="165"/>
      <c r="AE116" s="165"/>
      <c r="AF116" s="165"/>
      <c r="AG116" s="165" t="s">
        <v>195</v>
      </c>
      <c r="AH116" s="165">
        <v>5</v>
      </c>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row>
    <row r="117" spans="1:33" ht="12.75" customHeight="1">
      <c r="A117" s="148" t="s">
        <v>146</v>
      </c>
      <c r="B117" s="149" t="s">
        <v>100</v>
      </c>
      <c r="C117" s="150" t="s">
        <v>101</v>
      </c>
      <c r="D117" s="151"/>
      <c r="E117" s="152"/>
      <c r="F117" s="153"/>
      <c r="G117" s="153">
        <f>SUMIF(AG118,"&lt;&gt;NOR",G118)</f>
        <v>0</v>
      </c>
      <c r="H117" s="153"/>
      <c r="I117" s="153">
        <f>SUM(I118)</f>
        <v>0</v>
      </c>
      <c r="J117" s="153"/>
      <c r="K117" s="153">
        <f>SUM(K118)</f>
        <v>139681.89</v>
      </c>
      <c r="L117" s="153"/>
      <c r="M117" s="153">
        <f>SUM(M118)</f>
        <v>0</v>
      </c>
      <c r="N117" s="152"/>
      <c r="O117" s="152">
        <f>SUM(O118)</f>
        <v>0</v>
      </c>
      <c r="P117" s="152"/>
      <c r="Q117" s="152">
        <f>SUM(Q118)</f>
        <v>0</v>
      </c>
      <c r="R117" s="153"/>
      <c r="S117" s="153"/>
      <c r="T117" s="154"/>
      <c r="U117" s="155"/>
      <c r="V117" s="155">
        <f>SUM(V118)</f>
        <v>97.91</v>
      </c>
      <c r="W117" s="155"/>
      <c r="X117" s="155"/>
      <c r="Y117" s="155"/>
      <c r="AG117" s="111" t="s">
        <v>147</v>
      </c>
    </row>
    <row r="118" spans="1:60" ht="12.75" customHeight="1" outlineLevel="1">
      <c r="A118" s="156">
        <v>32</v>
      </c>
      <c r="B118" s="157" t="s">
        <v>325</v>
      </c>
      <c r="C118" s="158" t="s">
        <v>326</v>
      </c>
      <c r="D118" s="159" t="s">
        <v>232</v>
      </c>
      <c r="E118" s="160">
        <v>1305.43824</v>
      </c>
      <c r="F118" s="161"/>
      <c r="G118" s="162">
        <f>ROUND(E118*F118,2)</f>
        <v>0</v>
      </c>
      <c r="H118" s="161">
        <v>0</v>
      </c>
      <c r="I118" s="162">
        <f>ROUND(E118*H118,2)</f>
        <v>0</v>
      </c>
      <c r="J118" s="161">
        <v>107</v>
      </c>
      <c r="K118" s="162">
        <f>ROUND(E118*J118,2)</f>
        <v>139681.89</v>
      </c>
      <c r="L118" s="162">
        <v>21</v>
      </c>
      <c r="M118" s="162">
        <f>G118*(1+L118/100)</f>
        <v>0</v>
      </c>
      <c r="N118" s="160">
        <v>0</v>
      </c>
      <c r="O118" s="160">
        <f>ROUND(E118*N118,2)</f>
        <v>0</v>
      </c>
      <c r="P118" s="160">
        <v>0</v>
      </c>
      <c r="Q118" s="160">
        <f>ROUND(E118*P118,2)</f>
        <v>0</v>
      </c>
      <c r="R118" s="162" t="s">
        <v>327</v>
      </c>
      <c r="S118" s="162" t="s">
        <v>151</v>
      </c>
      <c r="T118" s="163" t="s">
        <v>151</v>
      </c>
      <c r="U118" s="164">
        <v>0.075</v>
      </c>
      <c r="V118" s="164">
        <f>ROUND(E118*U118,2)</f>
        <v>97.91</v>
      </c>
      <c r="W118" s="164"/>
      <c r="X118" s="164" t="s">
        <v>328</v>
      </c>
      <c r="Y118" s="164" t="s">
        <v>154</v>
      </c>
      <c r="Z118" s="165"/>
      <c r="AA118" s="165"/>
      <c r="AB118" s="165"/>
      <c r="AC118" s="165"/>
      <c r="AD118" s="165"/>
      <c r="AE118" s="165"/>
      <c r="AF118" s="165"/>
      <c r="AG118" s="165" t="s">
        <v>329</v>
      </c>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row>
    <row r="119" spans="1:33" ht="12.75" customHeight="1">
      <c r="A119" s="148" t="s">
        <v>146</v>
      </c>
      <c r="B119" s="149" t="s">
        <v>102</v>
      </c>
      <c r="C119" s="150" t="s">
        <v>103</v>
      </c>
      <c r="D119" s="151"/>
      <c r="E119" s="152"/>
      <c r="F119" s="153">
        <v>210</v>
      </c>
      <c r="G119" s="153">
        <f>SUMIF(AG120:AG168,"&lt;&gt;NOR",G120:G168)</f>
        <v>0</v>
      </c>
      <c r="H119" s="153"/>
      <c r="I119" s="153">
        <f>SUM(I120:I168)</f>
        <v>262370.83</v>
      </c>
      <c r="J119" s="153"/>
      <c r="K119" s="153">
        <f>SUM(K120:K168)</f>
        <v>516081.41</v>
      </c>
      <c r="L119" s="153"/>
      <c r="M119" s="153">
        <f>SUM(M120:M168)</f>
        <v>0</v>
      </c>
      <c r="N119" s="152"/>
      <c r="O119" s="152">
        <f>SUM(O120:O168)</f>
        <v>3.71</v>
      </c>
      <c r="P119" s="152"/>
      <c r="Q119" s="152">
        <f>SUM(Q120:Q168)</f>
        <v>0</v>
      </c>
      <c r="R119" s="153"/>
      <c r="S119" s="153"/>
      <c r="T119" s="154"/>
      <c r="U119" s="155"/>
      <c r="V119" s="155">
        <f>SUM(V120:V168)</f>
        <v>963.4100000000001</v>
      </c>
      <c r="W119" s="155"/>
      <c r="X119" s="155"/>
      <c r="Y119" s="155"/>
      <c r="AG119" s="111" t="s">
        <v>147</v>
      </c>
    </row>
    <row r="120" spans="1:60" ht="12.75" customHeight="1" outlineLevel="1">
      <c r="A120" s="166">
        <v>33</v>
      </c>
      <c r="B120" s="167" t="s">
        <v>330</v>
      </c>
      <c r="C120" s="168" t="s">
        <v>331</v>
      </c>
      <c r="D120" s="169" t="s">
        <v>322</v>
      </c>
      <c r="E120" s="170">
        <v>44</v>
      </c>
      <c r="F120" s="171"/>
      <c r="G120" s="172">
        <f>ROUND(E120*F120,2)</f>
        <v>0</v>
      </c>
      <c r="H120" s="171">
        <v>11.81</v>
      </c>
      <c r="I120" s="172">
        <f>ROUND(E120*H120,2)</f>
        <v>519.64</v>
      </c>
      <c r="J120" s="171">
        <v>203.69</v>
      </c>
      <c r="K120" s="172">
        <f>ROUND(E120*J120,2)</f>
        <v>8962.36</v>
      </c>
      <c r="L120" s="172">
        <v>21</v>
      </c>
      <c r="M120" s="172">
        <f>G120*(1+L120/100)</f>
        <v>0</v>
      </c>
      <c r="N120" s="170">
        <v>0.00332</v>
      </c>
      <c r="O120" s="170">
        <f>ROUND(E120*N120,2)</f>
        <v>0.15</v>
      </c>
      <c r="P120" s="170">
        <v>0</v>
      </c>
      <c r="Q120" s="170">
        <f>ROUND(E120*P120,2)</f>
        <v>0</v>
      </c>
      <c r="R120" s="172" t="s">
        <v>332</v>
      </c>
      <c r="S120" s="172" t="s">
        <v>151</v>
      </c>
      <c r="T120" s="173" t="s">
        <v>151</v>
      </c>
      <c r="U120" s="164">
        <v>0.377</v>
      </c>
      <c r="V120" s="164">
        <f>ROUND(E120*U120,2)</f>
        <v>16.59</v>
      </c>
      <c r="W120" s="164"/>
      <c r="X120" s="164" t="s">
        <v>188</v>
      </c>
      <c r="Y120" s="164" t="s">
        <v>154</v>
      </c>
      <c r="Z120" s="165"/>
      <c r="AA120" s="165"/>
      <c r="AB120" s="165"/>
      <c r="AC120" s="165"/>
      <c r="AD120" s="165"/>
      <c r="AE120" s="165"/>
      <c r="AF120" s="165"/>
      <c r="AG120" s="165" t="s">
        <v>189</v>
      </c>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row>
    <row r="121" spans="1:60" ht="12.75" customHeight="1" outlineLevel="2">
      <c r="A121" s="174"/>
      <c r="B121" s="175"/>
      <c r="C121" s="242" t="s">
        <v>333</v>
      </c>
      <c r="D121" s="200"/>
      <c r="E121" s="200"/>
      <c r="F121" s="200"/>
      <c r="G121" s="200"/>
      <c r="H121" s="164"/>
      <c r="I121" s="164"/>
      <c r="J121" s="164"/>
      <c r="K121" s="164"/>
      <c r="L121" s="164"/>
      <c r="M121" s="164"/>
      <c r="N121" s="176"/>
      <c r="O121" s="176"/>
      <c r="P121" s="176"/>
      <c r="Q121" s="176"/>
      <c r="R121" s="164"/>
      <c r="S121" s="164"/>
      <c r="T121" s="164"/>
      <c r="U121" s="164"/>
      <c r="V121" s="164"/>
      <c r="W121" s="164"/>
      <c r="X121" s="164"/>
      <c r="Y121" s="164"/>
      <c r="Z121" s="165"/>
      <c r="AA121" s="165"/>
      <c r="AB121" s="165"/>
      <c r="AC121" s="165"/>
      <c r="AD121" s="165"/>
      <c r="AE121" s="165"/>
      <c r="AF121" s="165"/>
      <c r="AG121" s="165" t="s">
        <v>159</v>
      </c>
      <c r="AH121" s="165"/>
      <c r="AI121" s="165"/>
      <c r="AJ121" s="165"/>
      <c r="AK121" s="165"/>
      <c r="AL121" s="165"/>
      <c r="AM121" s="165"/>
      <c r="AN121" s="165"/>
      <c r="AO121" s="165"/>
      <c r="AP121" s="165"/>
      <c r="AQ121" s="165"/>
      <c r="AR121" s="165"/>
      <c r="AS121" s="165"/>
      <c r="AT121" s="165"/>
      <c r="AU121" s="165"/>
      <c r="AV121" s="165"/>
      <c r="AW121" s="165"/>
      <c r="AX121" s="165"/>
      <c r="AY121" s="165"/>
      <c r="AZ121" s="165"/>
      <c r="BA121" s="177" t="str">
        <f>C121</f>
        <v>montáž kotevních patek doporučeného rozměru 250 x 250 mm síly 20 mm, počet kotev na patku doporučené 4 kus, ůčinná hloubka 240 mm, průměr vrtu d = 20 mm, závitová kotva doporučené R12 mm, viz výkres č. D.1.2.C401 , detail D1</v>
      </c>
      <c r="BB121" s="165"/>
      <c r="BC121" s="165"/>
      <c r="BD121" s="165"/>
      <c r="BE121" s="165"/>
      <c r="BF121" s="165"/>
      <c r="BG121" s="165"/>
      <c r="BH121" s="165"/>
    </row>
    <row r="122" spans="1:60" ht="12.75" customHeight="1" outlineLevel="2">
      <c r="A122" s="174"/>
      <c r="B122" s="175"/>
      <c r="C122" s="186" t="s">
        <v>334</v>
      </c>
      <c r="D122" s="187"/>
      <c r="E122" s="188">
        <v>8</v>
      </c>
      <c r="F122" s="164"/>
      <c r="G122" s="164"/>
      <c r="H122" s="164"/>
      <c r="I122" s="164"/>
      <c r="J122" s="164"/>
      <c r="K122" s="164"/>
      <c r="L122" s="164"/>
      <c r="M122" s="164"/>
      <c r="N122" s="176"/>
      <c r="O122" s="176"/>
      <c r="P122" s="176"/>
      <c r="Q122" s="176"/>
      <c r="R122" s="164"/>
      <c r="S122" s="164"/>
      <c r="T122" s="164"/>
      <c r="U122" s="164"/>
      <c r="V122" s="164"/>
      <c r="W122" s="164"/>
      <c r="X122" s="164"/>
      <c r="Y122" s="164"/>
      <c r="Z122" s="165"/>
      <c r="AA122" s="165"/>
      <c r="AB122" s="165"/>
      <c r="AC122" s="165"/>
      <c r="AD122" s="165"/>
      <c r="AE122" s="165"/>
      <c r="AF122" s="165"/>
      <c r="AG122" s="165" t="s">
        <v>195</v>
      </c>
      <c r="AH122" s="165">
        <v>0</v>
      </c>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row>
    <row r="123" spans="1:60" ht="12.75" customHeight="1" outlineLevel="3">
      <c r="A123" s="174"/>
      <c r="B123" s="175"/>
      <c r="C123" s="186" t="s">
        <v>335</v>
      </c>
      <c r="D123" s="187"/>
      <c r="E123" s="188">
        <v>16</v>
      </c>
      <c r="F123" s="164"/>
      <c r="G123" s="164"/>
      <c r="H123" s="164"/>
      <c r="I123" s="164"/>
      <c r="J123" s="164"/>
      <c r="K123" s="164"/>
      <c r="L123" s="164"/>
      <c r="M123" s="164"/>
      <c r="N123" s="176"/>
      <c r="O123" s="176"/>
      <c r="P123" s="176"/>
      <c r="Q123" s="176"/>
      <c r="R123" s="164"/>
      <c r="S123" s="164"/>
      <c r="T123" s="164"/>
      <c r="U123" s="164"/>
      <c r="V123" s="164"/>
      <c r="W123" s="164"/>
      <c r="X123" s="164"/>
      <c r="Y123" s="164"/>
      <c r="Z123" s="165"/>
      <c r="AA123" s="165"/>
      <c r="AB123" s="165"/>
      <c r="AC123" s="165"/>
      <c r="AD123" s="165"/>
      <c r="AE123" s="165"/>
      <c r="AF123" s="165"/>
      <c r="AG123" s="165" t="s">
        <v>195</v>
      </c>
      <c r="AH123" s="165">
        <v>0</v>
      </c>
      <c r="AI123" s="165"/>
      <c r="AJ123" s="165"/>
      <c r="AK123" s="165"/>
      <c r="AL123" s="165"/>
      <c r="AM123" s="165"/>
      <c r="AN123" s="165"/>
      <c r="AO123" s="165"/>
      <c r="AP123" s="165"/>
      <c r="AQ123" s="165"/>
      <c r="AR123" s="165"/>
      <c r="AS123" s="165"/>
      <c r="AT123" s="165"/>
      <c r="AU123" s="165"/>
      <c r="AV123" s="165"/>
      <c r="AW123" s="165"/>
      <c r="AX123" s="165"/>
      <c r="AY123" s="165"/>
      <c r="AZ123" s="165"/>
      <c r="BA123" s="165"/>
      <c r="BB123" s="165"/>
      <c r="BC123" s="165"/>
      <c r="BD123" s="165"/>
      <c r="BE123" s="165"/>
      <c r="BF123" s="165"/>
      <c r="BG123" s="165"/>
      <c r="BH123" s="165"/>
    </row>
    <row r="124" spans="1:60" ht="12.75" customHeight="1" outlineLevel="3">
      <c r="A124" s="174"/>
      <c r="B124" s="175"/>
      <c r="C124" s="186" t="s">
        <v>334</v>
      </c>
      <c r="D124" s="187"/>
      <c r="E124" s="188">
        <v>8</v>
      </c>
      <c r="F124" s="164"/>
      <c r="G124" s="164"/>
      <c r="H124" s="164"/>
      <c r="I124" s="164"/>
      <c r="J124" s="164"/>
      <c r="K124" s="164"/>
      <c r="L124" s="164"/>
      <c r="M124" s="164"/>
      <c r="N124" s="176"/>
      <c r="O124" s="176"/>
      <c r="P124" s="176"/>
      <c r="Q124" s="176"/>
      <c r="R124" s="164"/>
      <c r="S124" s="164"/>
      <c r="T124" s="164"/>
      <c r="U124" s="164"/>
      <c r="V124" s="164"/>
      <c r="W124" s="164"/>
      <c r="X124" s="164"/>
      <c r="Y124" s="164"/>
      <c r="Z124" s="165"/>
      <c r="AA124" s="165"/>
      <c r="AB124" s="165"/>
      <c r="AC124" s="165"/>
      <c r="AD124" s="165"/>
      <c r="AE124" s="165"/>
      <c r="AF124" s="165"/>
      <c r="AG124" s="165" t="s">
        <v>195</v>
      </c>
      <c r="AH124" s="165">
        <v>0</v>
      </c>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row>
    <row r="125" spans="1:60" ht="12.75" customHeight="1" outlineLevel="3">
      <c r="A125" s="174"/>
      <c r="B125" s="175"/>
      <c r="C125" s="186" t="s">
        <v>336</v>
      </c>
      <c r="D125" s="187"/>
      <c r="E125" s="188">
        <v>12</v>
      </c>
      <c r="F125" s="164"/>
      <c r="G125" s="164"/>
      <c r="H125" s="164"/>
      <c r="I125" s="164"/>
      <c r="J125" s="164"/>
      <c r="K125" s="164"/>
      <c r="L125" s="164"/>
      <c r="M125" s="164"/>
      <c r="N125" s="176"/>
      <c r="O125" s="176"/>
      <c r="P125" s="176"/>
      <c r="Q125" s="176"/>
      <c r="R125" s="164"/>
      <c r="S125" s="164"/>
      <c r="T125" s="164"/>
      <c r="U125" s="164"/>
      <c r="V125" s="164"/>
      <c r="W125" s="164"/>
      <c r="X125" s="164"/>
      <c r="Y125" s="164"/>
      <c r="Z125" s="165"/>
      <c r="AA125" s="165"/>
      <c r="AB125" s="165"/>
      <c r="AC125" s="165"/>
      <c r="AD125" s="165"/>
      <c r="AE125" s="165"/>
      <c r="AF125" s="165"/>
      <c r="AG125" s="165" t="s">
        <v>195</v>
      </c>
      <c r="AH125" s="165">
        <v>0</v>
      </c>
      <c r="AI125" s="165"/>
      <c r="AJ125" s="165"/>
      <c r="AK125" s="165"/>
      <c r="AL125" s="165"/>
      <c r="AM125" s="165"/>
      <c r="AN125" s="165"/>
      <c r="AO125" s="165"/>
      <c r="AP125" s="165"/>
      <c r="AQ125" s="165"/>
      <c r="AR125" s="165"/>
      <c r="AS125" s="165"/>
      <c r="AT125" s="165"/>
      <c r="AU125" s="165"/>
      <c r="AV125" s="165"/>
      <c r="AW125" s="165"/>
      <c r="AX125" s="165"/>
      <c r="AY125" s="165"/>
      <c r="AZ125" s="165"/>
      <c r="BA125" s="165"/>
      <c r="BB125" s="165"/>
      <c r="BC125" s="165"/>
      <c r="BD125" s="165"/>
      <c r="BE125" s="165"/>
      <c r="BF125" s="165"/>
      <c r="BG125" s="165"/>
      <c r="BH125" s="165"/>
    </row>
    <row r="126" spans="1:60" ht="12.75" customHeight="1" outlineLevel="1">
      <c r="A126" s="166">
        <v>34</v>
      </c>
      <c r="B126" s="167" t="s">
        <v>337</v>
      </c>
      <c r="C126" s="168" t="s">
        <v>338</v>
      </c>
      <c r="D126" s="169" t="s">
        <v>339</v>
      </c>
      <c r="E126" s="170">
        <f>3073.8506</f>
        <v>3073.8506</v>
      </c>
      <c r="F126" s="171"/>
      <c r="G126" s="172">
        <f>ROUND(E126*F126,2)</f>
        <v>0</v>
      </c>
      <c r="H126" s="171">
        <v>16.38</v>
      </c>
      <c r="I126" s="172">
        <f>ROUND(E126*H126,2)</f>
        <v>50349.67</v>
      </c>
      <c r="J126" s="171">
        <v>163.12</v>
      </c>
      <c r="K126" s="172">
        <f>ROUND(E126*J126,2)</f>
        <v>501406.51</v>
      </c>
      <c r="L126" s="172">
        <v>21</v>
      </c>
      <c r="M126" s="172">
        <f>G126*(1+L126/100)</f>
        <v>0</v>
      </c>
      <c r="N126" s="170">
        <v>6E-05</v>
      </c>
      <c r="O126" s="170">
        <f>ROUND(E126*N126,2)</f>
        <v>0.18</v>
      </c>
      <c r="P126" s="170">
        <v>0</v>
      </c>
      <c r="Q126" s="170">
        <f>ROUND(E126*P126,2)</f>
        <v>0</v>
      </c>
      <c r="R126" s="172" t="s">
        <v>340</v>
      </c>
      <c r="S126" s="172" t="s">
        <v>151</v>
      </c>
      <c r="T126" s="173" t="s">
        <v>151</v>
      </c>
      <c r="U126" s="164">
        <v>0.304</v>
      </c>
      <c r="V126" s="164">
        <f>ROUND(E126*U126,2)</f>
        <v>934.45</v>
      </c>
      <c r="W126" s="164"/>
      <c r="X126" s="164" t="s">
        <v>188</v>
      </c>
      <c r="Y126" s="164" t="s">
        <v>341</v>
      </c>
      <c r="Z126" s="165"/>
      <c r="AA126" s="165"/>
      <c r="AB126" s="165"/>
      <c r="AC126" s="165"/>
      <c r="AD126" s="165"/>
      <c r="AE126" s="165"/>
      <c r="AF126" s="165"/>
      <c r="AG126" s="165" t="s">
        <v>189</v>
      </c>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row>
    <row r="127" spans="1:60" ht="12.75" customHeight="1" outlineLevel="2">
      <c r="A127" s="174"/>
      <c r="B127" s="175"/>
      <c r="C127" s="186" t="s">
        <v>342</v>
      </c>
      <c r="D127" s="187"/>
      <c r="E127" s="188"/>
      <c r="F127" s="164"/>
      <c r="G127" s="164"/>
      <c r="H127" s="164"/>
      <c r="I127" s="164"/>
      <c r="J127" s="164"/>
      <c r="K127" s="164"/>
      <c r="L127" s="164"/>
      <c r="M127" s="164"/>
      <c r="N127" s="176"/>
      <c r="O127" s="176"/>
      <c r="P127" s="176"/>
      <c r="Q127" s="176"/>
      <c r="R127" s="164"/>
      <c r="S127" s="164"/>
      <c r="T127" s="164"/>
      <c r="U127" s="164"/>
      <c r="V127" s="164"/>
      <c r="W127" s="164"/>
      <c r="X127" s="164"/>
      <c r="Y127" s="164"/>
      <c r="Z127" s="165"/>
      <c r="AA127" s="165"/>
      <c r="AB127" s="165"/>
      <c r="AC127" s="165"/>
      <c r="AD127" s="165"/>
      <c r="AE127" s="165"/>
      <c r="AF127" s="165"/>
      <c r="AG127" s="165" t="s">
        <v>195</v>
      </c>
      <c r="AH127" s="165">
        <v>0</v>
      </c>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row>
    <row r="128" spans="1:60" ht="12.75" customHeight="1" outlineLevel="3">
      <c r="A128" s="174"/>
      <c r="B128" s="175"/>
      <c r="C128" s="186" t="s">
        <v>343</v>
      </c>
      <c r="D128" s="187"/>
      <c r="E128" s="188">
        <v>29.5988</v>
      </c>
      <c r="F128" s="164"/>
      <c r="G128" s="164"/>
      <c r="H128" s="164"/>
      <c r="I128" s="164"/>
      <c r="J128" s="164"/>
      <c r="K128" s="164"/>
      <c r="L128" s="164"/>
      <c r="M128" s="164"/>
      <c r="N128" s="176"/>
      <c r="O128" s="176"/>
      <c r="P128" s="176"/>
      <c r="Q128" s="176"/>
      <c r="R128" s="164"/>
      <c r="S128" s="164"/>
      <c r="T128" s="164"/>
      <c r="U128" s="164"/>
      <c r="V128" s="164"/>
      <c r="W128" s="164"/>
      <c r="X128" s="164"/>
      <c r="Y128" s="164"/>
      <c r="Z128" s="165"/>
      <c r="AA128" s="165"/>
      <c r="AB128" s="165"/>
      <c r="AC128" s="165"/>
      <c r="AD128" s="165"/>
      <c r="AE128" s="165"/>
      <c r="AF128" s="165"/>
      <c r="AG128" s="165" t="s">
        <v>195</v>
      </c>
      <c r="AH128" s="165">
        <v>0</v>
      </c>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row>
    <row r="129" spans="1:60" ht="12.75" customHeight="1" outlineLevel="3">
      <c r="A129" s="174"/>
      <c r="B129" s="175"/>
      <c r="C129" s="186" t="s">
        <v>344</v>
      </c>
      <c r="D129" s="187"/>
      <c r="E129" s="188">
        <v>6.4</v>
      </c>
      <c r="F129" s="164"/>
      <c r="G129" s="164"/>
      <c r="H129" s="164"/>
      <c r="I129" s="164"/>
      <c r="J129" s="164"/>
      <c r="K129" s="164"/>
      <c r="L129" s="164"/>
      <c r="M129" s="164"/>
      <c r="N129" s="176"/>
      <c r="O129" s="176"/>
      <c r="P129" s="176"/>
      <c r="Q129" s="176"/>
      <c r="R129" s="164"/>
      <c r="S129" s="164"/>
      <c r="T129" s="164"/>
      <c r="U129" s="164"/>
      <c r="V129" s="164"/>
      <c r="W129" s="164"/>
      <c r="X129" s="164"/>
      <c r="Y129" s="164"/>
      <c r="Z129" s="165"/>
      <c r="AA129" s="165"/>
      <c r="AB129" s="165"/>
      <c r="AC129" s="165"/>
      <c r="AD129" s="165"/>
      <c r="AE129" s="165"/>
      <c r="AF129" s="165"/>
      <c r="AG129" s="165" t="s">
        <v>195</v>
      </c>
      <c r="AH129" s="165">
        <v>0</v>
      </c>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row>
    <row r="130" spans="1:60" ht="12.75" customHeight="1" outlineLevel="3">
      <c r="A130" s="174"/>
      <c r="B130" s="175"/>
      <c r="C130" s="186" t="s">
        <v>345</v>
      </c>
      <c r="D130" s="187"/>
      <c r="E130" s="188"/>
      <c r="F130" s="164"/>
      <c r="G130" s="164"/>
      <c r="H130" s="164"/>
      <c r="I130" s="164"/>
      <c r="J130" s="164"/>
      <c r="K130" s="164"/>
      <c r="L130" s="164"/>
      <c r="M130" s="164"/>
      <c r="N130" s="176"/>
      <c r="O130" s="176"/>
      <c r="P130" s="176"/>
      <c r="Q130" s="176"/>
      <c r="R130" s="164"/>
      <c r="S130" s="164"/>
      <c r="T130" s="164"/>
      <c r="U130" s="164"/>
      <c r="V130" s="164"/>
      <c r="W130" s="164"/>
      <c r="X130" s="164"/>
      <c r="Y130" s="164"/>
      <c r="Z130" s="165"/>
      <c r="AA130" s="165"/>
      <c r="AB130" s="165"/>
      <c r="AC130" s="165"/>
      <c r="AD130" s="165"/>
      <c r="AE130" s="165"/>
      <c r="AF130" s="165"/>
      <c r="AG130" s="165" t="s">
        <v>195</v>
      </c>
      <c r="AH130" s="165">
        <v>0</v>
      </c>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row>
    <row r="131" spans="1:60" ht="12.75" customHeight="1" outlineLevel="3">
      <c r="A131" s="174"/>
      <c r="B131" s="175"/>
      <c r="C131" s="186" t="s">
        <v>346</v>
      </c>
      <c r="D131" s="187"/>
      <c r="E131" s="188">
        <v>33.418</v>
      </c>
      <c r="F131" s="164"/>
      <c r="G131" s="164"/>
      <c r="H131" s="164"/>
      <c r="I131" s="164"/>
      <c r="J131" s="164"/>
      <c r="K131" s="164"/>
      <c r="L131" s="164"/>
      <c r="M131" s="164"/>
      <c r="N131" s="176"/>
      <c r="O131" s="176"/>
      <c r="P131" s="176"/>
      <c r="Q131" s="176"/>
      <c r="R131" s="164"/>
      <c r="S131" s="164"/>
      <c r="T131" s="164"/>
      <c r="U131" s="164"/>
      <c r="V131" s="164"/>
      <c r="W131" s="164"/>
      <c r="X131" s="164"/>
      <c r="Y131" s="164"/>
      <c r="Z131" s="165"/>
      <c r="AA131" s="165"/>
      <c r="AB131" s="165"/>
      <c r="AC131" s="165"/>
      <c r="AD131" s="165"/>
      <c r="AE131" s="165"/>
      <c r="AF131" s="165"/>
      <c r="AG131" s="165" t="s">
        <v>195</v>
      </c>
      <c r="AH131" s="165">
        <v>0</v>
      </c>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row>
    <row r="132" spans="1:60" ht="12.75" customHeight="1" outlineLevel="3">
      <c r="A132" s="174"/>
      <c r="B132" s="175"/>
      <c r="C132" s="186" t="s">
        <v>347</v>
      </c>
      <c r="D132" s="187"/>
      <c r="E132" s="188">
        <v>25.6</v>
      </c>
      <c r="F132" s="164"/>
      <c r="G132" s="164"/>
      <c r="H132" s="164"/>
      <c r="I132" s="164"/>
      <c r="J132" s="164"/>
      <c r="K132" s="164"/>
      <c r="L132" s="164"/>
      <c r="M132" s="164"/>
      <c r="N132" s="176"/>
      <c r="O132" s="176"/>
      <c r="P132" s="176"/>
      <c r="Q132" s="176"/>
      <c r="R132" s="164"/>
      <c r="S132" s="164"/>
      <c r="T132" s="164"/>
      <c r="U132" s="164"/>
      <c r="V132" s="164"/>
      <c r="W132" s="164"/>
      <c r="X132" s="164"/>
      <c r="Y132" s="164"/>
      <c r="Z132" s="165"/>
      <c r="AA132" s="165"/>
      <c r="AB132" s="165"/>
      <c r="AC132" s="165"/>
      <c r="AD132" s="165"/>
      <c r="AE132" s="165"/>
      <c r="AF132" s="165"/>
      <c r="AG132" s="165" t="s">
        <v>195</v>
      </c>
      <c r="AH132" s="165">
        <v>0</v>
      </c>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row>
    <row r="133" spans="1:60" ht="12.75" customHeight="1" outlineLevel="3">
      <c r="A133" s="174"/>
      <c r="B133" s="175"/>
      <c r="C133" s="186" t="s">
        <v>285</v>
      </c>
      <c r="D133" s="187"/>
      <c r="E133" s="188"/>
      <c r="F133" s="164"/>
      <c r="G133" s="164"/>
      <c r="H133" s="164"/>
      <c r="I133" s="164"/>
      <c r="J133" s="164"/>
      <c r="K133" s="164"/>
      <c r="L133" s="164"/>
      <c r="M133" s="164"/>
      <c r="N133" s="176"/>
      <c r="O133" s="176"/>
      <c r="P133" s="176"/>
      <c r="Q133" s="176"/>
      <c r="R133" s="164"/>
      <c r="S133" s="164"/>
      <c r="T133" s="164"/>
      <c r="U133" s="164"/>
      <c r="V133" s="164"/>
      <c r="W133" s="164"/>
      <c r="X133" s="164"/>
      <c r="Y133" s="164"/>
      <c r="Z133" s="165"/>
      <c r="AA133" s="165"/>
      <c r="AB133" s="165"/>
      <c r="AC133" s="165"/>
      <c r="AD133" s="165"/>
      <c r="AE133" s="165"/>
      <c r="AF133" s="165"/>
      <c r="AG133" s="165" t="s">
        <v>195</v>
      </c>
      <c r="AH133" s="165">
        <v>0</v>
      </c>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row>
    <row r="134" spans="1:60" ht="12.75" customHeight="1" outlineLevel="3">
      <c r="A134" s="174"/>
      <c r="B134" s="175"/>
      <c r="C134" s="186" t="s">
        <v>348</v>
      </c>
      <c r="D134" s="187"/>
      <c r="E134" s="188">
        <v>48.8312</v>
      </c>
      <c r="F134" s="164"/>
      <c r="G134" s="164"/>
      <c r="H134" s="164"/>
      <c r="I134" s="164"/>
      <c r="J134" s="164"/>
      <c r="K134" s="164"/>
      <c r="L134" s="164"/>
      <c r="M134" s="164"/>
      <c r="N134" s="176"/>
      <c r="O134" s="176"/>
      <c r="P134" s="176"/>
      <c r="Q134" s="176"/>
      <c r="R134" s="164"/>
      <c r="S134" s="164"/>
      <c r="T134" s="164"/>
      <c r="U134" s="164"/>
      <c r="V134" s="164"/>
      <c r="W134" s="164"/>
      <c r="X134" s="164"/>
      <c r="Y134" s="164"/>
      <c r="Z134" s="165"/>
      <c r="AA134" s="165"/>
      <c r="AB134" s="165"/>
      <c r="AC134" s="165"/>
      <c r="AD134" s="165"/>
      <c r="AE134" s="165"/>
      <c r="AF134" s="165"/>
      <c r="AG134" s="165" t="s">
        <v>195</v>
      </c>
      <c r="AH134" s="165">
        <v>0</v>
      </c>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row>
    <row r="135" spans="1:60" ht="12.75" customHeight="1" outlineLevel="3">
      <c r="A135" s="174"/>
      <c r="B135" s="175"/>
      <c r="C135" s="186" t="s">
        <v>344</v>
      </c>
      <c r="D135" s="187"/>
      <c r="E135" s="188">
        <v>6.4</v>
      </c>
      <c r="F135" s="164"/>
      <c r="G135" s="164"/>
      <c r="H135" s="164"/>
      <c r="I135" s="164"/>
      <c r="J135" s="164"/>
      <c r="K135" s="164"/>
      <c r="L135" s="164"/>
      <c r="M135" s="164"/>
      <c r="N135" s="176"/>
      <c r="O135" s="176"/>
      <c r="P135" s="176"/>
      <c r="Q135" s="176"/>
      <c r="R135" s="164"/>
      <c r="S135" s="164"/>
      <c r="T135" s="164"/>
      <c r="U135" s="164"/>
      <c r="V135" s="164"/>
      <c r="W135" s="164"/>
      <c r="X135" s="164"/>
      <c r="Y135" s="164"/>
      <c r="Z135" s="165"/>
      <c r="AA135" s="165"/>
      <c r="AB135" s="165"/>
      <c r="AC135" s="165"/>
      <c r="AD135" s="165"/>
      <c r="AE135" s="165"/>
      <c r="AF135" s="165"/>
      <c r="AG135" s="165" t="s">
        <v>195</v>
      </c>
      <c r="AH135" s="165">
        <v>0</v>
      </c>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row>
    <row r="136" spans="1:60" ht="12.75" customHeight="1" outlineLevel="3">
      <c r="A136" s="174"/>
      <c r="B136" s="175"/>
      <c r="C136" s="186" t="s">
        <v>349</v>
      </c>
      <c r="D136" s="187"/>
      <c r="E136" s="188"/>
      <c r="F136" s="164"/>
      <c r="G136" s="164"/>
      <c r="H136" s="164"/>
      <c r="I136" s="164"/>
      <c r="J136" s="164"/>
      <c r="K136" s="164"/>
      <c r="L136" s="164"/>
      <c r="M136" s="164"/>
      <c r="N136" s="176"/>
      <c r="O136" s="176"/>
      <c r="P136" s="176"/>
      <c r="Q136" s="176"/>
      <c r="R136" s="164"/>
      <c r="S136" s="164"/>
      <c r="T136" s="164"/>
      <c r="U136" s="164"/>
      <c r="V136" s="164"/>
      <c r="W136" s="164"/>
      <c r="X136" s="164"/>
      <c r="Y136" s="164"/>
      <c r="Z136" s="165"/>
      <c r="AA136" s="165"/>
      <c r="AB136" s="165"/>
      <c r="AC136" s="165"/>
      <c r="AD136" s="165"/>
      <c r="AE136" s="165"/>
      <c r="AF136" s="165"/>
      <c r="AG136" s="165" t="s">
        <v>195</v>
      </c>
      <c r="AH136" s="165">
        <v>0</v>
      </c>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row>
    <row r="137" spans="1:60" ht="12.75" customHeight="1" outlineLevel="3">
      <c r="A137" s="174"/>
      <c r="B137" s="175"/>
      <c r="C137" s="189" t="s">
        <v>350</v>
      </c>
      <c r="D137" s="190"/>
      <c r="E137" s="191"/>
      <c r="F137" s="164"/>
      <c r="G137" s="164"/>
      <c r="H137" s="164"/>
      <c r="I137" s="164"/>
      <c r="J137" s="164"/>
      <c r="K137" s="164"/>
      <c r="L137" s="164"/>
      <c r="M137" s="164"/>
      <c r="N137" s="176"/>
      <c r="O137" s="176"/>
      <c r="P137" s="176"/>
      <c r="Q137" s="176"/>
      <c r="R137" s="164"/>
      <c r="S137" s="164"/>
      <c r="T137" s="164"/>
      <c r="U137" s="164"/>
      <c r="V137" s="164"/>
      <c r="W137" s="164"/>
      <c r="X137" s="164"/>
      <c r="Y137" s="164"/>
      <c r="Z137" s="165"/>
      <c r="AA137" s="165"/>
      <c r="AB137" s="165"/>
      <c r="AC137" s="165"/>
      <c r="AD137" s="165"/>
      <c r="AE137" s="165"/>
      <c r="AF137" s="165"/>
      <c r="AG137" s="165" t="s">
        <v>195</v>
      </c>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row>
    <row r="138" spans="1:60" ht="12.75" customHeight="1" outlineLevel="3">
      <c r="A138" s="174"/>
      <c r="B138" s="175"/>
      <c r="C138" s="192" t="s">
        <v>351</v>
      </c>
      <c r="D138" s="190"/>
      <c r="E138" s="191">
        <v>479.6</v>
      </c>
      <c r="F138" s="164"/>
      <c r="G138" s="164"/>
      <c r="H138" s="164"/>
      <c r="I138" s="164"/>
      <c r="J138" s="164"/>
      <c r="K138" s="164"/>
      <c r="L138" s="164"/>
      <c r="M138" s="164"/>
      <c r="N138" s="176"/>
      <c r="O138" s="176"/>
      <c r="P138" s="176"/>
      <c r="Q138" s="176"/>
      <c r="R138" s="164"/>
      <c r="S138" s="164"/>
      <c r="T138" s="164"/>
      <c r="U138" s="164"/>
      <c r="V138" s="164"/>
      <c r="W138" s="164"/>
      <c r="X138" s="164"/>
      <c r="Y138" s="164"/>
      <c r="Z138" s="165"/>
      <c r="AA138" s="165"/>
      <c r="AB138" s="165"/>
      <c r="AC138" s="165"/>
      <c r="AD138" s="165"/>
      <c r="AE138" s="165"/>
      <c r="AF138" s="165"/>
      <c r="AG138" s="165" t="s">
        <v>195</v>
      </c>
      <c r="AH138" s="165">
        <v>2</v>
      </c>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row>
    <row r="139" spans="1:60" ht="12.75" customHeight="1" outlineLevel="3">
      <c r="A139" s="174"/>
      <c r="B139" s="175"/>
      <c r="C139" s="189" t="s">
        <v>352</v>
      </c>
      <c r="D139" s="190"/>
      <c r="E139" s="191"/>
      <c r="F139" s="164"/>
      <c r="G139" s="164"/>
      <c r="H139" s="164"/>
      <c r="I139" s="164"/>
      <c r="J139" s="164"/>
      <c r="K139" s="164"/>
      <c r="L139" s="164"/>
      <c r="M139" s="164"/>
      <c r="N139" s="176"/>
      <c r="O139" s="176"/>
      <c r="P139" s="176"/>
      <c r="Q139" s="176"/>
      <c r="R139" s="164"/>
      <c r="S139" s="164"/>
      <c r="T139" s="164"/>
      <c r="U139" s="164"/>
      <c r="V139" s="164"/>
      <c r="W139" s="164"/>
      <c r="X139" s="164"/>
      <c r="Y139" s="164"/>
      <c r="Z139" s="165"/>
      <c r="AA139" s="165"/>
      <c r="AB139" s="165"/>
      <c r="AC139" s="165"/>
      <c r="AD139" s="165"/>
      <c r="AE139" s="165"/>
      <c r="AF139" s="165"/>
      <c r="AG139" s="165" t="s">
        <v>195</v>
      </c>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row>
    <row r="140" spans="1:60" ht="12.75" customHeight="1" outlineLevel="3">
      <c r="A140" s="174"/>
      <c r="B140" s="175"/>
      <c r="C140" s="186" t="s">
        <v>353</v>
      </c>
      <c r="D140" s="187"/>
      <c r="E140" s="188"/>
      <c r="F140" s="164"/>
      <c r="G140" s="164"/>
      <c r="H140" s="164"/>
      <c r="I140" s="164"/>
      <c r="J140" s="164"/>
      <c r="K140" s="164"/>
      <c r="L140" s="164"/>
      <c r="M140" s="164"/>
      <c r="N140" s="176"/>
      <c r="O140" s="176"/>
      <c r="P140" s="176"/>
      <c r="Q140" s="176"/>
      <c r="R140" s="164"/>
      <c r="S140" s="164"/>
      <c r="T140" s="164"/>
      <c r="U140" s="164"/>
      <c r="V140" s="164"/>
      <c r="W140" s="164"/>
      <c r="X140" s="164"/>
      <c r="Y140" s="164"/>
      <c r="Z140" s="165"/>
      <c r="AA140" s="165"/>
      <c r="AB140" s="165"/>
      <c r="AC140" s="165"/>
      <c r="AD140" s="165"/>
      <c r="AE140" s="165"/>
      <c r="AF140" s="165"/>
      <c r="AG140" s="165" t="s">
        <v>195</v>
      </c>
      <c r="AH140" s="165">
        <v>0</v>
      </c>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row>
    <row r="141" spans="1:60" ht="12.75" customHeight="1" outlineLevel="3">
      <c r="A141" s="174"/>
      <c r="B141" s="175"/>
      <c r="C141" s="186" t="s">
        <v>354</v>
      </c>
      <c r="D141" s="187"/>
      <c r="E141" s="188">
        <v>41.16</v>
      </c>
      <c r="F141" s="164"/>
      <c r="G141" s="164"/>
      <c r="H141" s="164"/>
      <c r="I141" s="164"/>
      <c r="J141" s="164"/>
      <c r="K141" s="164"/>
      <c r="L141" s="164"/>
      <c r="M141" s="164"/>
      <c r="N141" s="176"/>
      <c r="O141" s="176"/>
      <c r="P141" s="176"/>
      <c r="Q141" s="176"/>
      <c r="R141" s="164"/>
      <c r="S141" s="164"/>
      <c r="T141" s="164"/>
      <c r="U141" s="164"/>
      <c r="V141" s="164"/>
      <c r="W141" s="164"/>
      <c r="X141" s="164"/>
      <c r="Y141" s="164"/>
      <c r="Z141" s="165"/>
      <c r="AA141" s="165"/>
      <c r="AB141" s="165"/>
      <c r="AC141" s="165"/>
      <c r="AD141" s="165"/>
      <c r="AE141" s="165"/>
      <c r="AF141" s="165"/>
      <c r="AG141" s="165" t="s">
        <v>195</v>
      </c>
      <c r="AH141" s="165">
        <v>0</v>
      </c>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row>
    <row r="142" spans="1:60" ht="12.75" customHeight="1" outlineLevel="3">
      <c r="A142" s="174"/>
      <c r="B142" s="175"/>
      <c r="C142" s="186" t="s">
        <v>355</v>
      </c>
      <c r="D142" s="187"/>
      <c r="E142" s="188">
        <v>9.6</v>
      </c>
      <c r="F142" s="164"/>
      <c r="G142" s="164"/>
      <c r="H142" s="164"/>
      <c r="I142" s="164"/>
      <c r="J142" s="164"/>
      <c r="K142" s="164"/>
      <c r="L142" s="164"/>
      <c r="M142" s="164"/>
      <c r="N142" s="176"/>
      <c r="O142" s="176"/>
      <c r="P142" s="176"/>
      <c r="Q142" s="176"/>
      <c r="R142" s="164"/>
      <c r="S142" s="164"/>
      <c r="T142" s="164"/>
      <c r="U142" s="164"/>
      <c r="V142" s="164"/>
      <c r="W142" s="164"/>
      <c r="X142" s="164"/>
      <c r="Y142" s="164"/>
      <c r="Z142" s="165"/>
      <c r="AA142" s="165"/>
      <c r="AB142" s="165"/>
      <c r="AC142" s="165"/>
      <c r="AD142" s="165"/>
      <c r="AE142" s="165"/>
      <c r="AF142" s="165"/>
      <c r="AG142" s="165" t="s">
        <v>195</v>
      </c>
      <c r="AH142" s="165">
        <v>0</v>
      </c>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row>
    <row r="143" spans="1:60" ht="12.75" customHeight="1" outlineLevel="3">
      <c r="A143" s="174"/>
      <c r="B143" s="175"/>
      <c r="C143" s="189" t="s">
        <v>350</v>
      </c>
      <c r="D143" s="190"/>
      <c r="E143" s="191"/>
      <c r="F143" s="164"/>
      <c r="G143" s="164"/>
      <c r="H143" s="164"/>
      <c r="I143" s="164"/>
      <c r="J143" s="164"/>
      <c r="K143" s="164"/>
      <c r="L143" s="164"/>
      <c r="M143" s="164"/>
      <c r="N143" s="176"/>
      <c r="O143" s="176"/>
      <c r="P143" s="176"/>
      <c r="Q143" s="176"/>
      <c r="R143" s="164"/>
      <c r="S143" s="164"/>
      <c r="T143" s="164"/>
      <c r="U143" s="164"/>
      <c r="V143" s="164"/>
      <c r="W143" s="164"/>
      <c r="X143" s="164"/>
      <c r="Y143" s="164"/>
      <c r="Z143" s="165"/>
      <c r="AA143" s="165"/>
      <c r="AB143" s="165"/>
      <c r="AC143" s="165"/>
      <c r="AD143" s="165"/>
      <c r="AE143" s="165"/>
      <c r="AF143" s="165"/>
      <c r="AG143" s="165" t="s">
        <v>195</v>
      </c>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row>
    <row r="144" spans="1:60" ht="12.75" customHeight="1" outlineLevel="3">
      <c r="A144" s="174"/>
      <c r="B144" s="175"/>
      <c r="C144" s="192" t="s">
        <v>356</v>
      </c>
      <c r="D144" s="190"/>
      <c r="E144" s="191">
        <v>43.2</v>
      </c>
      <c r="F144" s="164"/>
      <c r="G144" s="164"/>
      <c r="H144" s="164"/>
      <c r="I144" s="164"/>
      <c r="J144" s="164"/>
      <c r="K144" s="164"/>
      <c r="L144" s="164"/>
      <c r="M144" s="164"/>
      <c r="N144" s="176"/>
      <c r="O144" s="176"/>
      <c r="P144" s="176"/>
      <c r="Q144" s="176"/>
      <c r="R144" s="164"/>
      <c r="S144" s="164"/>
      <c r="T144" s="164"/>
      <c r="U144" s="164"/>
      <c r="V144" s="164"/>
      <c r="W144" s="164"/>
      <c r="X144" s="164"/>
      <c r="Y144" s="164"/>
      <c r="Z144" s="165"/>
      <c r="AA144" s="165"/>
      <c r="AB144" s="165"/>
      <c r="AC144" s="165"/>
      <c r="AD144" s="165"/>
      <c r="AE144" s="165"/>
      <c r="AF144" s="165"/>
      <c r="AG144" s="165" t="s">
        <v>195</v>
      </c>
      <c r="AH144" s="165">
        <v>2</v>
      </c>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row>
    <row r="145" spans="1:60" ht="12.75" customHeight="1" outlineLevel="3">
      <c r="A145" s="174"/>
      <c r="B145" s="175"/>
      <c r="C145" s="189" t="s">
        <v>352</v>
      </c>
      <c r="D145" s="190"/>
      <c r="E145" s="191"/>
      <c r="F145" s="164"/>
      <c r="G145" s="164"/>
      <c r="H145" s="164"/>
      <c r="I145" s="164"/>
      <c r="J145" s="164"/>
      <c r="K145" s="164"/>
      <c r="L145" s="164"/>
      <c r="M145" s="164"/>
      <c r="N145" s="176"/>
      <c r="O145" s="176"/>
      <c r="P145" s="176"/>
      <c r="Q145" s="176"/>
      <c r="R145" s="164"/>
      <c r="S145" s="164"/>
      <c r="T145" s="164"/>
      <c r="U145" s="164"/>
      <c r="V145" s="164"/>
      <c r="W145" s="164"/>
      <c r="X145" s="164"/>
      <c r="Y145" s="164"/>
      <c r="Z145" s="165"/>
      <c r="AA145" s="165"/>
      <c r="AB145" s="165"/>
      <c r="AC145" s="165"/>
      <c r="AD145" s="165"/>
      <c r="AE145" s="165"/>
      <c r="AF145" s="165"/>
      <c r="AG145" s="165" t="s">
        <v>195</v>
      </c>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row>
    <row r="146" spans="1:60" ht="12.75" customHeight="1" outlineLevel="3">
      <c r="A146" s="174"/>
      <c r="B146" s="175"/>
      <c r="C146" s="186" t="s">
        <v>357</v>
      </c>
      <c r="D146" s="187"/>
      <c r="E146" s="188"/>
      <c r="F146" s="164"/>
      <c r="G146" s="164"/>
      <c r="H146" s="164"/>
      <c r="I146" s="164"/>
      <c r="J146" s="164"/>
      <c r="K146" s="164"/>
      <c r="L146" s="164"/>
      <c r="M146" s="164"/>
      <c r="N146" s="176"/>
      <c r="O146" s="176"/>
      <c r="P146" s="176"/>
      <c r="Q146" s="176"/>
      <c r="R146" s="164"/>
      <c r="S146" s="164"/>
      <c r="T146" s="164"/>
      <c r="U146" s="164"/>
      <c r="V146" s="164"/>
      <c r="W146" s="164"/>
      <c r="X146" s="164"/>
      <c r="Y146" s="164"/>
      <c r="Z146" s="165"/>
      <c r="AA146" s="165"/>
      <c r="AB146" s="165"/>
      <c r="AC146" s="165"/>
      <c r="AD146" s="165"/>
      <c r="AE146" s="165"/>
      <c r="AF146" s="165"/>
      <c r="AG146" s="165" t="s">
        <v>195</v>
      </c>
      <c r="AH146" s="165">
        <v>0</v>
      </c>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row>
    <row r="147" spans="1:60" ht="12.75" customHeight="1" outlineLevel="3">
      <c r="A147" s="174"/>
      <c r="B147" s="175"/>
      <c r="C147" s="189" t="s">
        <v>350</v>
      </c>
      <c r="D147" s="190"/>
      <c r="E147" s="191"/>
      <c r="F147" s="164"/>
      <c r="G147" s="164"/>
      <c r="H147" s="164"/>
      <c r="I147" s="164"/>
      <c r="J147" s="164"/>
      <c r="K147" s="164"/>
      <c r="L147" s="164"/>
      <c r="M147" s="164"/>
      <c r="N147" s="176"/>
      <c r="O147" s="176"/>
      <c r="P147" s="176"/>
      <c r="Q147" s="176"/>
      <c r="R147" s="164"/>
      <c r="S147" s="164"/>
      <c r="T147" s="164"/>
      <c r="U147" s="164"/>
      <c r="V147" s="164"/>
      <c r="W147" s="164"/>
      <c r="X147" s="164"/>
      <c r="Y147" s="164"/>
      <c r="Z147" s="165"/>
      <c r="AA147" s="165"/>
      <c r="AB147" s="165"/>
      <c r="AC147" s="165"/>
      <c r="AD147" s="165"/>
      <c r="AE147" s="165"/>
      <c r="AF147" s="165"/>
      <c r="AG147" s="165" t="s">
        <v>195</v>
      </c>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row>
    <row r="148" spans="1:60" ht="12.75" customHeight="1" outlineLevel="3">
      <c r="A148" s="174"/>
      <c r="B148" s="175"/>
      <c r="C148" s="192" t="s">
        <v>358</v>
      </c>
      <c r="D148" s="190"/>
      <c r="E148" s="191">
        <v>283.3</v>
      </c>
      <c r="F148" s="164"/>
      <c r="G148" s="164"/>
      <c r="H148" s="164"/>
      <c r="I148" s="164"/>
      <c r="J148" s="164"/>
      <c r="K148" s="164"/>
      <c r="L148" s="164"/>
      <c r="M148" s="164"/>
      <c r="N148" s="176"/>
      <c r="O148" s="176"/>
      <c r="P148" s="176"/>
      <c r="Q148" s="176"/>
      <c r="R148" s="164"/>
      <c r="S148" s="164"/>
      <c r="T148" s="164"/>
      <c r="U148" s="164"/>
      <c r="V148" s="164"/>
      <c r="W148" s="164"/>
      <c r="X148" s="164"/>
      <c r="Y148" s="164"/>
      <c r="Z148" s="165"/>
      <c r="AA148" s="165"/>
      <c r="AB148" s="165"/>
      <c r="AC148" s="165"/>
      <c r="AD148" s="165"/>
      <c r="AE148" s="165"/>
      <c r="AF148" s="165"/>
      <c r="AG148" s="165" t="s">
        <v>195</v>
      </c>
      <c r="AH148" s="165">
        <v>2</v>
      </c>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row>
    <row r="149" spans="1:60" ht="12.75" customHeight="1" outlineLevel="3">
      <c r="A149" s="174"/>
      <c r="B149" s="175"/>
      <c r="C149" s="189" t="s">
        <v>352</v>
      </c>
      <c r="D149" s="190"/>
      <c r="E149" s="191"/>
      <c r="F149" s="164"/>
      <c r="G149" s="164"/>
      <c r="H149" s="164"/>
      <c r="I149" s="164"/>
      <c r="J149" s="164"/>
      <c r="K149" s="164"/>
      <c r="L149" s="164"/>
      <c r="M149" s="164"/>
      <c r="N149" s="176"/>
      <c r="O149" s="176"/>
      <c r="P149" s="176"/>
      <c r="Q149" s="176"/>
      <c r="R149" s="164"/>
      <c r="S149" s="164"/>
      <c r="T149" s="164"/>
      <c r="U149" s="164"/>
      <c r="V149" s="164"/>
      <c r="W149" s="164"/>
      <c r="X149" s="164"/>
      <c r="Y149" s="164"/>
      <c r="Z149" s="165"/>
      <c r="AA149" s="165"/>
      <c r="AB149" s="165"/>
      <c r="AC149" s="165"/>
      <c r="AD149" s="165"/>
      <c r="AE149" s="165"/>
      <c r="AF149" s="165"/>
      <c r="AG149" s="165" t="s">
        <v>195</v>
      </c>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row>
    <row r="150" spans="1:60" ht="12.75" customHeight="1" outlineLevel="3">
      <c r="A150" s="174"/>
      <c r="B150" s="175"/>
      <c r="C150" s="186" t="s">
        <v>359</v>
      </c>
      <c r="D150" s="187"/>
      <c r="E150" s="188"/>
      <c r="F150" s="164"/>
      <c r="G150" s="164"/>
      <c r="H150" s="164"/>
      <c r="I150" s="164"/>
      <c r="J150" s="164"/>
      <c r="K150" s="164"/>
      <c r="L150" s="164"/>
      <c r="M150" s="164"/>
      <c r="N150" s="176"/>
      <c r="O150" s="176"/>
      <c r="P150" s="176"/>
      <c r="Q150" s="176"/>
      <c r="R150" s="164"/>
      <c r="S150" s="164"/>
      <c r="T150" s="164"/>
      <c r="U150" s="164"/>
      <c r="V150" s="164"/>
      <c r="W150" s="164"/>
      <c r="X150" s="164"/>
      <c r="Y150" s="164"/>
      <c r="Z150" s="165"/>
      <c r="AA150" s="165"/>
      <c r="AB150" s="165"/>
      <c r="AC150" s="165"/>
      <c r="AD150" s="165"/>
      <c r="AE150" s="165"/>
      <c r="AF150" s="165"/>
      <c r="AG150" s="165" t="s">
        <v>195</v>
      </c>
      <c r="AH150" s="165">
        <v>0</v>
      </c>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row>
    <row r="151" spans="1:60" ht="12.75" customHeight="1" outlineLevel="3">
      <c r="A151" s="174"/>
      <c r="B151" s="175"/>
      <c r="C151" s="189" t="s">
        <v>350</v>
      </c>
      <c r="D151" s="190"/>
      <c r="E151" s="191"/>
      <c r="F151" s="164"/>
      <c r="G151" s="164"/>
      <c r="H151" s="164"/>
      <c r="I151" s="164"/>
      <c r="J151" s="164"/>
      <c r="K151" s="164"/>
      <c r="L151" s="164"/>
      <c r="M151" s="164"/>
      <c r="N151" s="176"/>
      <c r="O151" s="176"/>
      <c r="P151" s="176"/>
      <c r="Q151" s="176"/>
      <c r="R151" s="164"/>
      <c r="S151" s="164"/>
      <c r="T151" s="164"/>
      <c r="U151" s="164"/>
      <c r="V151" s="164"/>
      <c r="W151" s="164"/>
      <c r="X151" s="164"/>
      <c r="Y151" s="164"/>
      <c r="Z151" s="165"/>
      <c r="AA151" s="165"/>
      <c r="AB151" s="165"/>
      <c r="AC151" s="165"/>
      <c r="AD151" s="165"/>
      <c r="AE151" s="165"/>
      <c r="AF151" s="165"/>
      <c r="AG151" s="165" t="s">
        <v>195</v>
      </c>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row>
    <row r="152" spans="1:60" ht="12.75" customHeight="1" outlineLevel="3">
      <c r="A152" s="174"/>
      <c r="B152" s="175"/>
      <c r="C152" s="192" t="s">
        <v>360</v>
      </c>
      <c r="D152" s="190"/>
      <c r="E152" s="191">
        <v>129.6</v>
      </c>
      <c r="F152" s="164"/>
      <c r="G152" s="164"/>
      <c r="H152" s="164"/>
      <c r="I152" s="164"/>
      <c r="J152" s="164"/>
      <c r="K152" s="164"/>
      <c r="L152" s="164"/>
      <c r="M152" s="164"/>
      <c r="N152" s="176"/>
      <c r="O152" s="176"/>
      <c r="P152" s="176"/>
      <c r="Q152" s="176"/>
      <c r="R152" s="164"/>
      <c r="S152" s="164"/>
      <c r="T152" s="164"/>
      <c r="U152" s="164"/>
      <c r="V152" s="164"/>
      <c r="W152" s="164"/>
      <c r="X152" s="164"/>
      <c r="Y152" s="164"/>
      <c r="Z152" s="165"/>
      <c r="AA152" s="165"/>
      <c r="AB152" s="165"/>
      <c r="AC152" s="165"/>
      <c r="AD152" s="165"/>
      <c r="AE152" s="165"/>
      <c r="AF152" s="165"/>
      <c r="AG152" s="165" t="s">
        <v>195</v>
      </c>
      <c r="AH152" s="165">
        <v>2</v>
      </c>
      <c r="AI152" s="165"/>
      <c r="AJ152" s="165"/>
      <c r="AK152" s="165"/>
      <c r="AL152" s="165"/>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row>
    <row r="153" spans="1:60" ht="12.75" customHeight="1" outlineLevel="3">
      <c r="A153" s="174"/>
      <c r="B153" s="175"/>
      <c r="C153" s="192" t="s">
        <v>361</v>
      </c>
      <c r="D153" s="190"/>
      <c r="E153" s="191">
        <v>69.6</v>
      </c>
      <c r="F153" s="164"/>
      <c r="G153" s="164"/>
      <c r="H153" s="164"/>
      <c r="I153" s="164"/>
      <c r="J153" s="164"/>
      <c r="K153" s="164"/>
      <c r="L153" s="164"/>
      <c r="M153" s="164"/>
      <c r="N153" s="176"/>
      <c r="O153" s="176"/>
      <c r="P153" s="176"/>
      <c r="Q153" s="176"/>
      <c r="R153" s="164"/>
      <c r="S153" s="164"/>
      <c r="T153" s="164"/>
      <c r="U153" s="164"/>
      <c r="V153" s="164"/>
      <c r="W153" s="164"/>
      <c r="X153" s="164"/>
      <c r="Y153" s="164"/>
      <c r="Z153" s="165"/>
      <c r="AA153" s="165"/>
      <c r="AB153" s="165"/>
      <c r="AC153" s="165"/>
      <c r="AD153" s="165"/>
      <c r="AE153" s="165"/>
      <c r="AF153" s="165"/>
      <c r="AG153" s="165" t="s">
        <v>195</v>
      </c>
      <c r="AH153" s="165">
        <v>2</v>
      </c>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row>
    <row r="154" spans="1:60" ht="12.75" customHeight="1" outlineLevel="3">
      <c r="A154" s="174"/>
      <c r="B154" s="175"/>
      <c r="C154" s="189" t="s">
        <v>352</v>
      </c>
      <c r="D154" s="190"/>
      <c r="E154" s="191"/>
      <c r="F154" s="164"/>
      <c r="G154" s="164"/>
      <c r="H154" s="164"/>
      <c r="I154" s="164"/>
      <c r="J154" s="164"/>
      <c r="K154" s="164"/>
      <c r="L154" s="164"/>
      <c r="M154" s="164"/>
      <c r="N154" s="176"/>
      <c r="O154" s="176"/>
      <c r="P154" s="176"/>
      <c r="Q154" s="176"/>
      <c r="R154" s="164"/>
      <c r="S154" s="164"/>
      <c r="T154" s="164"/>
      <c r="U154" s="164"/>
      <c r="V154" s="164"/>
      <c r="W154" s="164"/>
      <c r="X154" s="164"/>
      <c r="Y154" s="164"/>
      <c r="Z154" s="165"/>
      <c r="AA154" s="165"/>
      <c r="AB154" s="165"/>
      <c r="AC154" s="165"/>
      <c r="AD154" s="165"/>
      <c r="AE154" s="165"/>
      <c r="AF154" s="165"/>
      <c r="AG154" s="165" t="s">
        <v>195</v>
      </c>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row>
    <row r="155" spans="1:60" ht="12.75" customHeight="1" outlineLevel="3">
      <c r="A155" s="174"/>
      <c r="B155" s="175"/>
      <c r="C155" s="186" t="s">
        <v>362</v>
      </c>
      <c r="D155" s="187"/>
      <c r="E155" s="188"/>
      <c r="F155" s="164"/>
      <c r="G155" s="164"/>
      <c r="H155" s="164"/>
      <c r="I155" s="164"/>
      <c r="J155" s="164"/>
      <c r="K155" s="164"/>
      <c r="L155" s="164"/>
      <c r="M155" s="164"/>
      <c r="N155" s="176"/>
      <c r="O155" s="176"/>
      <c r="P155" s="176"/>
      <c r="Q155" s="176"/>
      <c r="R155" s="164"/>
      <c r="S155" s="164"/>
      <c r="T155" s="164"/>
      <c r="U155" s="164"/>
      <c r="V155" s="164"/>
      <c r="W155" s="164"/>
      <c r="X155" s="164"/>
      <c r="Y155" s="164"/>
      <c r="Z155" s="165"/>
      <c r="AA155" s="165"/>
      <c r="AB155" s="165"/>
      <c r="AC155" s="165"/>
      <c r="AD155" s="165"/>
      <c r="AE155" s="165"/>
      <c r="AF155" s="165"/>
      <c r="AG155" s="165" t="s">
        <v>195</v>
      </c>
      <c r="AH155" s="165">
        <v>0</v>
      </c>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row>
    <row r="156" spans="1:60" ht="12.75" customHeight="1" outlineLevel="3">
      <c r="A156" s="174"/>
      <c r="B156" s="175"/>
      <c r="C156" s="186" t="s">
        <v>363</v>
      </c>
      <c r="D156" s="187"/>
      <c r="E156" s="188">
        <v>272.8</v>
      </c>
      <c r="F156" s="164"/>
      <c r="G156" s="164"/>
      <c r="H156" s="164"/>
      <c r="I156" s="164"/>
      <c r="J156" s="164"/>
      <c r="K156" s="164"/>
      <c r="L156" s="164"/>
      <c r="M156" s="164"/>
      <c r="N156" s="176"/>
      <c r="O156" s="176"/>
      <c r="P156" s="176"/>
      <c r="Q156" s="176"/>
      <c r="R156" s="164"/>
      <c r="S156" s="164"/>
      <c r="T156" s="164"/>
      <c r="U156" s="164"/>
      <c r="V156" s="164"/>
      <c r="W156" s="164"/>
      <c r="X156" s="164"/>
      <c r="Y156" s="164"/>
      <c r="Z156" s="165"/>
      <c r="AA156" s="165"/>
      <c r="AB156" s="165"/>
      <c r="AC156" s="165"/>
      <c r="AD156" s="165"/>
      <c r="AE156" s="165"/>
      <c r="AF156" s="165"/>
      <c r="AG156" s="165" t="s">
        <v>195</v>
      </c>
      <c r="AH156" s="165">
        <v>0</v>
      </c>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row>
    <row r="157" spans="1:60" ht="12.75" customHeight="1" outlineLevel="3">
      <c r="A157" s="174"/>
      <c r="B157" s="175"/>
      <c r="C157" s="186" t="s">
        <v>364</v>
      </c>
      <c r="D157" s="187"/>
      <c r="E157" s="188">
        <v>392</v>
      </c>
      <c r="F157" s="164"/>
      <c r="G157" s="164"/>
      <c r="H157" s="164"/>
      <c r="I157" s="164"/>
      <c r="J157" s="164"/>
      <c r="K157" s="164"/>
      <c r="L157" s="164"/>
      <c r="M157" s="164"/>
      <c r="N157" s="176"/>
      <c r="O157" s="176"/>
      <c r="P157" s="176"/>
      <c r="Q157" s="176"/>
      <c r="R157" s="164"/>
      <c r="S157" s="164"/>
      <c r="T157" s="164"/>
      <c r="U157" s="164"/>
      <c r="V157" s="164"/>
      <c r="W157" s="164"/>
      <c r="X157" s="164"/>
      <c r="Y157" s="164"/>
      <c r="Z157" s="165"/>
      <c r="AA157" s="165"/>
      <c r="AB157" s="165"/>
      <c r="AC157" s="165"/>
      <c r="AD157" s="165"/>
      <c r="AE157" s="165"/>
      <c r="AF157" s="165"/>
      <c r="AG157" s="165" t="s">
        <v>195</v>
      </c>
      <c r="AH157" s="165">
        <v>0</v>
      </c>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row>
    <row r="158" spans="1:60" ht="12.75" customHeight="1" outlineLevel="3">
      <c r="A158" s="174"/>
      <c r="B158" s="175"/>
      <c r="C158" s="186" t="s">
        <v>365</v>
      </c>
      <c r="D158" s="187"/>
      <c r="E158" s="188">
        <v>2155.2</v>
      </c>
      <c r="F158" s="164"/>
      <c r="G158" s="164"/>
      <c r="H158" s="164"/>
      <c r="I158" s="164"/>
      <c r="J158" s="164"/>
      <c r="K158" s="164"/>
      <c r="L158" s="164"/>
      <c r="M158" s="164"/>
      <c r="N158" s="176"/>
      <c r="O158" s="176"/>
      <c r="P158" s="176"/>
      <c r="Q158" s="176"/>
      <c r="R158" s="164"/>
      <c r="S158" s="164"/>
      <c r="T158" s="164"/>
      <c r="U158" s="164"/>
      <c r="V158" s="164"/>
      <c r="W158" s="164"/>
      <c r="X158" s="164"/>
      <c r="Y158" s="164"/>
      <c r="Z158" s="165"/>
      <c r="AA158" s="165"/>
      <c r="AB158" s="165"/>
      <c r="AC158" s="165"/>
      <c r="AD158" s="165"/>
      <c r="AE158" s="165"/>
      <c r="AF158" s="165"/>
      <c r="AG158" s="165" t="s">
        <v>195</v>
      </c>
      <c r="AH158" s="165">
        <v>0</v>
      </c>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row>
    <row r="159" spans="1:60" ht="12.75" customHeight="1" outlineLevel="3">
      <c r="A159" s="174"/>
      <c r="B159" s="175"/>
      <c r="C159" s="186" t="s">
        <v>366</v>
      </c>
      <c r="D159" s="187"/>
      <c r="E159" s="188">
        <v>52.8426</v>
      </c>
      <c r="F159" s="164"/>
      <c r="G159" s="164"/>
      <c r="H159" s="164"/>
      <c r="I159" s="164"/>
      <c r="J159" s="164"/>
      <c r="K159" s="164"/>
      <c r="L159" s="164"/>
      <c r="M159" s="164"/>
      <c r="N159" s="176"/>
      <c r="O159" s="176"/>
      <c r="P159" s="176"/>
      <c r="Q159" s="176"/>
      <c r="R159" s="164"/>
      <c r="S159" s="164"/>
      <c r="T159" s="164"/>
      <c r="U159" s="164"/>
      <c r="V159" s="164"/>
      <c r="W159" s="164"/>
      <c r="X159" s="164"/>
      <c r="Y159" s="164"/>
      <c r="Z159" s="165"/>
      <c r="AA159" s="165"/>
      <c r="AB159" s="165"/>
      <c r="AC159" s="165"/>
      <c r="AD159" s="165"/>
      <c r="AE159" s="165"/>
      <c r="AF159" s="165"/>
      <c r="AG159" s="165" t="s">
        <v>195</v>
      </c>
      <c r="AH159" s="165">
        <v>0</v>
      </c>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row>
    <row r="160" spans="1:60" ht="12.75" customHeight="1" outlineLevel="1">
      <c r="A160" s="166">
        <v>35</v>
      </c>
      <c r="B160" s="167" t="s">
        <v>367</v>
      </c>
      <c r="C160" s="168" t="s">
        <v>368</v>
      </c>
      <c r="D160" s="169" t="s">
        <v>232</v>
      </c>
      <c r="E160" s="170">
        <v>3.38124</v>
      </c>
      <c r="F160" s="171"/>
      <c r="G160" s="172">
        <f>ROUND(E160*F160,2)</f>
        <v>0</v>
      </c>
      <c r="H160" s="171">
        <v>62500</v>
      </c>
      <c r="I160" s="172">
        <f>ROUND(E160*H160,2)</f>
        <v>211327.5</v>
      </c>
      <c r="J160" s="171">
        <v>0</v>
      </c>
      <c r="K160" s="172">
        <f>ROUND(E160*J160,2)</f>
        <v>0</v>
      </c>
      <c r="L160" s="172">
        <v>21</v>
      </c>
      <c r="M160" s="172">
        <f>G160*(1+L160/100)</f>
        <v>0</v>
      </c>
      <c r="N160" s="170">
        <v>1</v>
      </c>
      <c r="O160" s="170">
        <f>ROUND(E160*N160,2)</f>
        <v>3.38</v>
      </c>
      <c r="P160" s="170">
        <v>0</v>
      </c>
      <c r="Q160" s="170">
        <f>ROUND(E160*P160,2)</f>
        <v>0</v>
      </c>
      <c r="R160" s="172"/>
      <c r="S160" s="172" t="s">
        <v>178</v>
      </c>
      <c r="T160" s="173" t="s">
        <v>152</v>
      </c>
      <c r="U160" s="164">
        <v>0</v>
      </c>
      <c r="V160" s="164">
        <f>ROUND(E160*U160,2)</f>
        <v>0</v>
      </c>
      <c r="W160" s="164"/>
      <c r="X160" s="164" t="s">
        <v>314</v>
      </c>
      <c r="Y160" s="164" t="s">
        <v>154</v>
      </c>
      <c r="Z160" s="165"/>
      <c r="AA160" s="165"/>
      <c r="AB160" s="165"/>
      <c r="AC160" s="165"/>
      <c r="AD160" s="165"/>
      <c r="AE160" s="165"/>
      <c r="AF160" s="165"/>
      <c r="AG160" s="165" t="s">
        <v>315</v>
      </c>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row>
    <row r="161" spans="1:60" ht="12.75" customHeight="1" outlineLevel="2">
      <c r="A161" s="174"/>
      <c r="B161" s="175"/>
      <c r="C161" s="186" t="s">
        <v>369</v>
      </c>
      <c r="D161" s="187"/>
      <c r="E161" s="188">
        <v>3.38124</v>
      </c>
      <c r="F161" s="164"/>
      <c r="G161" s="164"/>
      <c r="H161" s="164"/>
      <c r="I161" s="164"/>
      <c r="J161" s="164"/>
      <c r="K161" s="164"/>
      <c r="L161" s="164"/>
      <c r="M161" s="164"/>
      <c r="N161" s="176"/>
      <c r="O161" s="176"/>
      <c r="P161" s="176"/>
      <c r="Q161" s="176"/>
      <c r="R161" s="164"/>
      <c r="S161" s="164"/>
      <c r="T161" s="164"/>
      <c r="U161" s="164"/>
      <c r="V161" s="164"/>
      <c r="W161" s="164"/>
      <c r="X161" s="164"/>
      <c r="Y161" s="164"/>
      <c r="Z161" s="165"/>
      <c r="AA161" s="165"/>
      <c r="AB161" s="165"/>
      <c r="AC161" s="165"/>
      <c r="AD161" s="165"/>
      <c r="AE161" s="165"/>
      <c r="AF161" s="165"/>
      <c r="AG161" s="165" t="s">
        <v>195</v>
      </c>
      <c r="AH161" s="165">
        <v>5</v>
      </c>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row>
    <row r="162" spans="1:60" ht="12.75" customHeight="1" outlineLevel="1">
      <c r="A162" s="166">
        <v>36</v>
      </c>
      <c r="B162" s="167" t="s">
        <v>370</v>
      </c>
      <c r="C162" s="168" t="s">
        <v>371</v>
      </c>
      <c r="D162" s="169" t="s">
        <v>322</v>
      </c>
      <c r="E162" s="170">
        <v>44</v>
      </c>
      <c r="F162" s="171"/>
      <c r="G162" s="172">
        <f>ROUND(E162*F162,2)</f>
        <v>0</v>
      </c>
      <c r="H162" s="171">
        <v>0.35</v>
      </c>
      <c r="I162" s="172">
        <f>ROUND(E162*H162,2)</f>
        <v>15.4</v>
      </c>
      <c r="J162" s="171">
        <v>0</v>
      </c>
      <c r="K162" s="172">
        <f>ROUND(E162*J162,2)</f>
        <v>0</v>
      </c>
      <c r="L162" s="172">
        <v>21</v>
      </c>
      <c r="M162" s="172">
        <f>G162*(1+L162/100)</f>
        <v>0</v>
      </c>
      <c r="N162" s="170">
        <v>0</v>
      </c>
      <c r="O162" s="170">
        <f>ROUND(E162*N162,2)</f>
        <v>0</v>
      </c>
      <c r="P162" s="170">
        <v>0</v>
      </c>
      <c r="Q162" s="170">
        <f>ROUND(E162*P162,2)</f>
        <v>0</v>
      </c>
      <c r="R162" s="172" t="s">
        <v>313</v>
      </c>
      <c r="S162" s="172" t="s">
        <v>151</v>
      </c>
      <c r="T162" s="173" t="s">
        <v>151</v>
      </c>
      <c r="U162" s="164">
        <v>0</v>
      </c>
      <c r="V162" s="164">
        <f>ROUND(E162*U162,2)</f>
        <v>0</v>
      </c>
      <c r="W162" s="164"/>
      <c r="X162" s="164" t="s">
        <v>314</v>
      </c>
      <c r="Y162" s="164" t="s">
        <v>154</v>
      </c>
      <c r="Z162" s="165"/>
      <c r="AA162" s="165"/>
      <c r="AB162" s="165"/>
      <c r="AC162" s="165"/>
      <c r="AD162" s="165"/>
      <c r="AE162" s="165"/>
      <c r="AF162" s="165"/>
      <c r="AG162" s="165" t="s">
        <v>315</v>
      </c>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row>
    <row r="163" spans="1:60" ht="12.75" customHeight="1" outlineLevel="2">
      <c r="A163" s="174"/>
      <c r="B163" s="175"/>
      <c r="C163" s="186" t="s">
        <v>372</v>
      </c>
      <c r="D163" s="187"/>
      <c r="E163" s="188">
        <v>44</v>
      </c>
      <c r="F163" s="164"/>
      <c r="G163" s="164"/>
      <c r="H163" s="164"/>
      <c r="I163" s="164"/>
      <c r="J163" s="164"/>
      <c r="K163" s="164"/>
      <c r="L163" s="164"/>
      <c r="M163" s="164"/>
      <c r="N163" s="176"/>
      <c r="O163" s="176"/>
      <c r="P163" s="176"/>
      <c r="Q163" s="176"/>
      <c r="R163" s="164"/>
      <c r="S163" s="164"/>
      <c r="T163" s="164"/>
      <c r="U163" s="164"/>
      <c r="V163" s="164"/>
      <c r="W163" s="164"/>
      <c r="X163" s="164"/>
      <c r="Y163" s="164"/>
      <c r="Z163" s="165"/>
      <c r="AA163" s="165"/>
      <c r="AB163" s="165"/>
      <c r="AC163" s="165"/>
      <c r="AD163" s="165"/>
      <c r="AE163" s="165"/>
      <c r="AF163" s="165"/>
      <c r="AG163" s="165" t="s">
        <v>195</v>
      </c>
      <c r="AH163" s="165">
        <v>5</v>
      </c>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row>
    <row r="164" spans="1:60" ht="12.75" customHeight="1" outlineLevel="1">
      <c r="A164" s="166">
        <v>37</v>
      </c>
      <c r="B164" s="167" t="s">
        <v>373</v>
      </c>
      <c r="C164" s="168" t="s">
        <v>374</v>
      </c>
      <c r="D164" s="169" t="s">
        <v>266</v>
      </c>
      <c r="E164" s="170">
        <v>15.4</v>
      </c>
      <c r="F164" s="171"/>
      <c r="G164" s="172">
        <f>ROUND(E164*F164,2)</f>
        <v>0</v>
      </c>
      <c r="H164" s="171">
        <v>10.3</v>
      </c>
      <c r="I164" s="172">
        <f>ROUND(E164*H164,2)</f>
        <v>158.62</v>
      </c>
      <c r="J164" s="171">
        <v>0</v>
      </c>
      <c r="K164" s="172">
        <f>ROUND(E164*J164,2)</f>
        <v>0</v>
      </c>
      <c r="L164" s="172">
        <v>21</v>
      </c>
      <c r="M164" s="172">
        <f>G164*(1+L164/100)</f>
        <v>0</v>
      </c>
      <c r="N164" s="170">
        <v>0.00032</v>
      </c>
      <c r="O164" s="170">
        <f>ROUND(E164*N164,2)</f>
        <v>0</v>
      </c>
      <c r="P164" s="170">
        <v>0</v>
      </c>
      <c r="Q164" s="170">
        <f>ROUND(E164*P164,2)</f>
        <v>0</v>
      </c>
      <c r="R164" s="172" t="s">
        <v>313</v>
      </c>
      <c r="S164" s="172" t="s">
        <v>151</v>
      </c>
      <c r="T164" s="173" t="s">
        <v>151</v>
      </c>
      <c r="U164" s="164">
        <v>0</v>
      </c>
      <c r="V164" s="164">
        <f>ROUND(E164*U164,2)</f>
        <v>0</v>
      </c>
      <c r="W164" s="164"/>
      <c r="X164" s="164" t="s">
        <v>314</v>
      </c>
      <c r="Y164" s="164" t="s">
        <v>154</v>
      </c>
      <c r="Z164" s="165"/>
      <c r="AA164" s="165"/>
      <c r="AB164" s="165"/>
      <c r="AC164" s="165"/>
      <c r="AD164" s="165"/>
      <c r="AE164" s="165"/>
      <c r="AF164" s="165"/>
      <c r="AG164" s="165" t="s">
        <v>315</v>
      </c>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row>
    <row r="165" spans="1:60" ht="12.75" customHeight="1" outlineLevel="2">
      <c r="A165" s="174"/>
      <c r="B165" s="175"/>
      <c r="C165" s="186" t="s">
        <v>375</v>
      </c>
      <c r="D165" s="187"/>
      <c r="E165" s="188">
        <v>14.52</v>
      </c>
      <c r="F165" s="164"/>
      <c r="G165" s="164"/>
      <c r="H165" s="164"/>
      <c r="I165" s="164"/>
      <c r="J165" s="164"/>
      <c r="K165" s="164"/>
      <c r="L165" s="164"/>
      <c r="M165" s="164"/>
      <c r="N165" s="176"/>
      <c r="O165" s="176"/>
      <c r="P165" s="176"/>
      <c r="Q165" s="176"/>
      <c r="R165" s="164"/>
      <c r="S165" s="164"/>
      <c r="T165" s="164"/>
      <c r="U165" s="164"/>
      <c r="V165" s="164"/>
      <c r="W165" s="164"/>
      <c r="X165" s="164"/>
      <c r="Y165" s="164"/>
      <c r="Z165" s="165"/>
      <c r="AA165" s="165"/>
      <c r="AB165" s="165"/>
      <c r="AC165" s="165"/>
      <c r="AD165" s="165"/>
      <c r="AE165" s="165"/>
      <c r="AF165" s="165"/>
      <c r="AG165" s="165" t="s">
        <v>195</v>
      </c>
      <c r="AH165" s="165">
        <v>5</v>
      </c>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row>
    <row r="166" spans="1:60" ht="12.75" customHeight="1" outlineLevel="3">
      <c r="A166" s="174"/>
      <c r="B166" s="175"/>
      <c r="C166" s="186" t="s">
        <v>376</v>
      </c>
      <c r="D166" s="187"/>
      <c r="E166" s="188">
        <v>0.88</v>
      </c>
      <c r="F166" s="164"/>
      <c r="G166" s="164"/>
      <c r="H166" s="164"/>
      <c r="I166" s="164"/>
      <c r="J166" s="164"/>
      <c r="K166" s="164"/>
      <c r="L166" s="164"/>
      <c r="M166" s="164"/>
      <c r="N166" s="176"/>
      <c r="O166" s="176"/>
      <c r="P166" s="176"/>
      <c r="Q166" s="176"/>
      <c r="R166" s="164"/>
      <c r="S166" s="164"/>
      <c r="T166" s="164"/>
      <c r="U166" s="164"/>
      <c r="V166" s="164"/>
      <c r="W166" s="164"/>
      <c r="X166" s="164"/>
      <c r="Y166" s="164"/>
      <c r="Z166" s="165"/>
      <c r="AA166" s="165"/>
      <c r="AB166" s="165"/>
      <c r="AC166" s="165"/>
      <c r="AD166" s="165"/>
      <c r="AE166" s="165"/>
      <c r="AF166" s="165"/>
      <c r="AG166" s="165" t="s">
        <v>195</v>
      </c>
      <c r="AH166" s="165">
        <v>0</v>
      </c>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row>
    <row r="167" spans="1:60" ht="12.75" customHeight="1" outlineLevel="1">
      <c r="A167" s="166">
        <v>38</v>
      </c>
      <c r="B167" s="167" t="s">
        <v>377</v>
      </c>
      <c r="C167" s="168" t="s">
        <v>378</v>
      </c>
      <c r="D167" s="169" t="s">
        <v>232</v>
      </c>
      <c r="E167" s="170">
        <v>3.71668</v>
      </c>
      <c r="F167" s="171"/>
      <c r="G167" s="172">
        <f>ROUND(E167*F167,2)</f>
        <v>0</v>
      </c>
      <c r="H167" s="171">
        <v>0</v>
      </c>
      <c r="I167" s="172">
        <f>ROUND(E167*H167,2)</f>
        <v>0</v>
      </c>
      <c r="J167" s="171">
        <v>1537</v>
      </c>
      <c r="K167" s="172">
        <f>ROUND(E167*J167,2)</f>
        <v>5712.54</v>
      </c>
      <c r="L167" s="172">
        <v>21</v>
      </c>
      <c r="M167" s="172">
        <f>G167*(1+L167/100)</f>
        <v>0</v>
      </c>
      <c r="N167" s="170">
        <v>0</v>
      </c>
      <c r="O167" s="170">
        <f>ROUND(E167*N167,2)</f>
        <v>0</v>
      </c>
      <c r="P167" s="170">
        <v>0</v>
      </c>
      <c r="Q167" s="170">
        <f>ROUND(E167*P167,2)</f>
        <v>0</v>
      </c>
      <c r="R167" s="172" t="s">
        <v>340</v>
      </c>
      <c r="S167" s="172" t="s">
        <v>151</v>
      </c>
      <c r="T167" s="173" t="s">
        <v>151</v>
      </c>
      <c r="U167" s="164">
        <v>3.327</v>
      </c>
      <c r="V167" s="164">
        <f>ROUND(E167*U167,2)</f>
        <v>12.37</v>
      </c>
      <c r="W167" s="164"/>
      <c r="X167" s="164" t="s">
        <v>328</v>
      </c>
      <c r="Y167" s="164" t="s">
        <v>154</v>
      </c>
      <c r="Z167" s="165"/>
      <c r="AA167" s="165"/>
      <c r="AB167" s="165"/>
      <c r="AC167" s="165"/>
      <c r="AD167" s="165"/>
      <c r="AE167" s="165"/>
      <c r="AF167" s="165"/>
      <c r="AG167" s="165" t="s">
        <v>329</v>
      </c>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row>
    <row r="168" spans="1:60" ht="12.75" customHeight="1" outlineLevel="2">
      <c r="A168" s="174"/>
      <c r="B168" s="175"/>
      <c r="C168" s="247" t="s">
        <v>379</v>
      </c>
      <c r="D168" s="200"/>
      <c r="E168" s="200"/>
      <c r="F168" s="200"/>
      <c r="G168" s="200"/>
      <c r="H168" s="164"/>
      <c r="I168" s="164"/>
      <c r="J168" s="164"/>
      <c r="K168" s="164"/>
      <c r="L168" s="164"/>
      <c r="M168" s="164"/>
      <c r="N168" s="176"/>
      <c r="O168" s="176"/>
      <c r="P168" s="176"/>
      <c r="Q168" s="176"/>
      <c r="R168" s="164"/>
      <c r="S168" s="164"/>
      <c r="T168" s="164"/>
      <c r="U168" s="164"/>
      <c r="V168" s="164"/>
      <c r="W168" s="164"/>
      <c r="X168" s="164"/>
      <c r="Y168" s="164"/>
      <c r="Z168" s="165"/>
      <c r="AA168" s="165"/>
      <c r="AB168" s="165"/>
      <c r="AC168" s="165"/>
      <c r="AD168" s="165"/>
      <c r="AE168" s="165"/>
      <c r="AF168" s="165"/>
      <c r="AG168" s="165" t="s">
        <v>191</v>
      </c>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row>
    <row r="169" spans="1:33" ht="12.75" customHeight="1">
      <c r="A169" s="148" t="s">
        <v>146</v>
      </c>
      <c r="B169" s="149" t="s">
        <v>104</v>
      </c>
      <c r="C169" s="150" t="s">
        <v>105</v>
      </c>
      <c r="D169" s="151"/>
      <c r="E169" s="152"/>
      <c r="F169" s="153"/>
      <c r="G169" s="153">
        <f>SUMIF(AG170:AG176,"&lt;&gt;NOR",G170:G176)</f>
        <v>0</v>
      </c>
      <c r="H169" s="153"/>
      <c r="I169" s="153">
        <f>SUM(I170:I176)</f>
        <v>1320.7</v>
      </c>
      <c r="J169" s="153"/>
      <c r="K169" s="153">
        <f>SUM(K170:K176)</f>
        <v>1384.8500000000001</v>
      </c>
      <c r="L169" s="153"/>
      <c r="M169" s="153">
        <f>SUM(M170:M176)</f>
        <v>0</v>
      </c>
      <c r="N169" s="152"/>
      <c r="O169" s="152">
        <f>SUM(O170:O176)</f>
        <v>0</v>
      </c>
      <c r="P169" s="152"/>
      <c r="Q169" s="152">
        <f>SUM(Q170:Q176)</f>
        <v>0</v>
      </c>
      <c r="R169" s="153"/>
      <c r="S169" s="153"/>
      <c r="T169" s="154"/>
      <c r="U169" s="155"/>
      <c r="V169" s="155">
        <f>SUM(V170:V176)</f>
        <v>2.47</v>
      </c>
      <c r="W169" s="155"/>
      <c r="X169" s="155"/>
      <c r="Y169" s="155"/>
      <c r="AG169" s="111" t="s">
        <v>147</v>
      </c>
    </row>
    <row r="170" spans="1:60" ht="12.75" customHeight="1" outlineLevel="1">
      <c r="A170" s="166">
        <v>39</v>
      </c>
      <c r="B170" s="167" t="s">
        <v>380</v>
      </c>
      <c r="C170" s="168" t="s">
        <v>381</v>
      </c>
      <c r="D170" s="169" t="s">
        <v>217</v>
      </c>
      <c r="E170" s="170">
        <v>0.81766</v>
      </c>
      <c r="F170" s="171"/>
      <c r="G170" s="172">
        <f>ROUND(E170*F170,2)</f>
        <v>0</v>
      </c>
      <c r="H170" s="171">
        <v>52.23</v>
      </c>
      <c r="I170" s="172">
        <f>ROUND(E170*H170,2)</f>
        <v>42.71</v>
      </c>
      <c r="J170" s="171">
        <v>66.27</v>
      </c>
      <c r="K170" s="172">
        <f>ROUND(E170*J170,2)</f>
        <v>54.19</v>
      </c>
      <c r="L170" s="172">
        <v>21</v>
      </c>
      <c r="M170" s="172">
        <f>G170*(1+L170/100)</f>
        <v>0</v>
      </c>
      <c r="N170" s="170">
        <v>0.00034</v>
      </c>
      <c r="O170" s="170">
        <f>ROUND(E170*N170,2)</f>
        <v>0</v>
      </c>
      <c r="P170" s="170">
        <v>0</v>
      </c>
      <c r="Q170" s="170">
        <f>ROUND(E170*P170,2)</f>
        <v>0</v>
      </c>
      <c r="R170" s="172" t="s">
        <v>382</v>
      </c>
      <c r="S170" s="172" t="s">
        <v>151</v>
      </c>
      <c r="T170" s="173" t="s">
        <v>151</v>
      </c>
      <c r="U170" s="164">
        <v>0.119</v>
      </c>
      <c r="V170" s="164">
        <f>ROUND(E170*U170,2)</f>
        <v>0.1</v>
      </c>
      <c r="W170" s="164"/>
      <c r="X170" s="164" t="s">
        <v>188</v>
      </c>
      <c r="Y170" s="164" t="s">
        <v>154</v>
      </c>
      <c r="Z170" s="165"/>
      <c r="AA170" s="165"/>
      <c r="AB170" s="165"/>
      <c r="AC170" s="165"/>
      <c r="AD170" s="165"/>
      <c r="AE170" s="165"/>
      <c r="AF170" s="165"/>
      <c r="AG170" s="165" t="s">
        <v>189</v>
      </c>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row>
    <row r="171" spans="1:60" ht="12.75" customHeight="1" outlineLevel="2">
      <c r="A171" s="174"/>
      <c r="B171" s="175"/>
      <c r="C171" s="247" t="s">
        <v>383</v>
      </c>
      <c r="D171" s="200"/>
      <c r="E171" s="200"/>
      <c r="F171" s="200"/>
      <c r="G171" s="200"/>
      <c r="H171" s="164"/>
      <c r="I171" s="164"/>
      <c r="J171" s="164"/>
      <c r="K171" s="164"/>
      <c r="L171" s="164"/>
      <c r="M171" s="164"/>
      <c r="N171" s="176"/>
      <c r="O171" s="176"/>
      <c r="P171" s="176"/>
      <c r="Q171" s="176"/>
      <c r="R171" s="164"/>
      <c r="S171" s="164"/>
      <c r="T171" s="164"/>
      <c r="U171" s="164"/>
      <c r="V171" s="164"/>
      <c r="W171" s="164"/>
      <c r="X171" s="164"/>
      <c r="Y171" s="164"/>
      <c r="Z171" s="165"/>
      <c r="AA171" s="165"/>
      <c r="AB171" s="165"/>
      <c r="AC171" s="165"/>
      <c r="AD171" s="165"/>
      <c r="AE171" s="165"/>
      <c r="AF171" s="165"/>
      <c r="AG171" s="165" t="s">
        <v>191</v>
      </c>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row>
    <row r="172" spans="1:60" ht="12.75" customHeight="1" outlineLevel="2">
      <c r="A172" s="174"/>
      <c r="B172" s="175"/>
      <c r="C172" s="243" t="s">
        <v>384</v>
      </c>
      <c r="D172" s="220"/>
      <c r="E172" s="220"/>
      <c r="F172" s="220"/>
      <c r="G172" s="220"/>
      <c r="H172" s="164"/>
      <c r="I172" s="164"/>
      <c r="J172" s="164"/>
      <c r="K172" s="164"/>
      <c r="L172" s="164"/>
      <c r="M172" s="164"/>
      <c r="N172" s="176"/>
      <c r="O172" s="176"/>
      <c r="P172" s="176"/>
      <c r="Q172" s="176"/>
      <c r="R172" s="164"/>
      <c r="S172" s="164"/>
      <c r="T172" s="164"/>
      <c r="U172" s="164"/>
      <c r="V172" s="164"/>
      <c r="W172" s="164"/>
      <c r="X172" s="164"/>
      <c r="Y172" s="164"/>
      <c r="Z172" s="165"/>
      <c r="AA172" s="165"/>
      <c r="AB172" s="165"/>
      <c r="AC172" s="165"/>
      <c r="AD172" s="165"/>
      <c r="AE172" s="165"/>
      <c r="AF172" s="165"/>
      <c r="AG172" s="165" t="s">
        <v>159</v>
      </c>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row>
    <row r="173" spans="1:60" ht="12.75" customHeight="1" outlineLevel="2">
      <c r="A173" s="174"/>
      <c r="B173" s="175"/>
      <c r="C173" s="186" t="s">
        <v>342</v>
      </c>
      <c r="D173" s="187"/>
      <c r="E173" s="188"/>
      <c r="F173" s="164"/>
      <c r="G173" s="164"/>
      <c r="H173" s="164"/>
      <c r="I173" s="164"/>
      <c r="J173" s="164"/>
      <c r="K173" s="164"/>
      <c r="L173" s="164"/>
      <c r="M173" s="164"/>
      <c r="N173" s="176"/>
      <c r="O173" s="176"/>
      <c r="P173" s="176"/>
      <c r="Q173" s="176"/>
      <c r="R173" s="164"/>
      <c r="S173" s="164"/>
      <c r="T173" s="164"/>
      <c r="U173" s="164"/>
      <c r="V173" s="164"/>
      <c r="W173" s="164"/>
      <c r="X173" s="164"/>
      <c r="Y173" s="164"/>
      <c r="Z173" s="165"/>
      <c r="AA173" s="165"/>
      <c r="AB173" s="165"/>
      <c r="AC173" s="165"/>
      <c r="AD173" s="165"/>
      <c r="AE173" s="165"/>
      <c r="AF173" s="165"/>
      <c r="AG173" s="165" t="s">
        <v>195</v>
      </c>
      <c r="AH173" s="165">
        <v>0</v>
      </c>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row>
    <row r="174" spans="1:60" ht="12.75" customHeight="1" outlineLevel="3">
      <c r="A174" s="174"/>
      <c r="B174" s="175"/>
      <c r="C174" s="186" t="s">
        <v>385</v>
      </c>
      <c r="D174" s="187"/>
      <c r="E174" s="188">
        <v>0.81766</v>
      </c>
      <c r="F174" s="164"/>
      <c r="G174" s="164"/>
      <c r="H174" s="164"/>
      <c r="I174" s="164"/>
      <c r="J174" s="164"/>
      <c r="K174" s="164"/>
      <c r="L174" s="164"/>
      <c r="M174" s="164"/>
      <c r="N174" s="176"/>
      <c r="O174" s="176"/>
      <c r="P174" s="176"/>
      <c r="Q174" s="176"/>
      <c r="R174" s="164"/>
      <c r="S174" s="164"/>
      <c r="T174" s="164"/>
      <c r="U174" s="164"/>
      <c r="V174" s="164"/>
      <c r="W174" s="164"/>
      <c r="X174" s="164"/>
      <c r="Y174" s="164"/>
      <c r="Z174" s="165"/>
      <c r="AA174" s="165"/>
      <c r="AB174" s="165"/>
      <c r="AC174" s="165"/>
      <c r="AD174" s="165"/>
      <c r="AE174" s="165"/>
      <c r="AF174" s="165"/>
      <c r="AG174" s="165" t="s">
        <v>195</v>
      </c>
      <c r="AH174" s="165">
        <v>0</v>
      </c>
      <c r="AI174" s="165"/>
      <c r="AJ174" s="165"/>
      <c r="AK174" s="165"/>
      <c r="AL174" s="165"/>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row>
    <row r="175" spans="1:60" ht="12.75" customHeight="1" outlineLevel="1">
      <c r="A175" s="166">
        <v>40</v>
      </c>
      <c r="B175" s="167" t="s">
        <v>386</v>
      </c>
      <c r="C175" s="168" t="s">
        <v>387</v>
      </c>
      <c r="D175" s="169" t="s">
        <v>217</v>
      </c>
      <c r="E175" s="170">
        <v>9.9</v>
      </c>
      <c r="F175" s="171"/>
      <c r="G175" s="172">
        <f>ROUND(E175*F175,2)</f>
        <v>0</v>
      </c>
      <c r="H175" s="171">
        <v>129.09</v>
      </c>
      <c r="I175" s="172">
        <f>ROUND(E175*H175,2)</f>
        <v>1277.99</v>
      </c>
      <c r="J175" s="171">
        <v>134.41</v>
      </c>
      <c r="K175" s="172">
        <f>ROUND(E175*J175,2)</f>
        <v>1330.66</v>
      </c>
      <c r="L175" s="172">
        <v>21</v>
      </c>
      <c r="M175" s="172">
        <f>G175*(1+L175/100)</f>
        <v>0</v>
      </c>
      <c r="N175" s="170">
        <v>0.00024</v>
      </c>
      <c r="O175" s="170">
        <f>ROUND(E175*N175,2)</f>
        <v>0</v>
      </c>
      <c r="P175" s="170">
        <v>0</v>
      </c>
      <c r="Q175" s="170">
        <f>ROUND(E175*P175,2)</f>
        <v>0</v>
      </c>
      <c r="R175" s="172" t="s">
        <v>382</v>
      </c>
      <c r="S175" s="172" t="s">
        <v>151</v>
      </c>
      <c r="T175" s="173" t="s">
        <v>151</v>
      </c>
      <c r="U175" s="164">
        <v>0.239</v>
      </c>
      <c r="V175" s="164">
        <f>ROUND(E175*U175,2)</f>
        <v>2.37</v>
      </c>
      <c r="W175" s="164"/>
      <c r="X175" s="164" t="s">
        <v>188</v>
      </c>
      <c r="Y175" s="164" t="s">
        <v>154</v>
      </c>
      <c r="Z175" s="165"/>
      <c r="AA175" s="165"/>
      <c r="AB175" s="165"/>
      <c r="AC175" s="165"/>
      <c r="AD175" s="165"/>
      <c r="AE175" s="165"/>
      <c r="AF175" s="165"/>
      <c r="AG175" s="165" t="s">
        <v>189</v>
      </c>
      <c r="AH175" s="165"/>
      <c r="AI175" s="165"/>
      <c r="AJ175" s="165"/>
      <c r="AK175" s="165"/>
      <c r="AL175" s="165"/>
      <c r="AM175" s="165"/>
      <c r="AN175" s="165"/>
      <c r="AO175" s="165"/>
      <c r="AP175" s="165"/>
      <c r="AQ175" s="165"/>
      <c r="AR175" s="165"/>
      <c r="AS175" s="165"/>
      <c r="AT175" s="165"/>
      <c r="AU175" s="165"/>
      <c r="AV175" s="165"/>
      <c r="AW175" s="165"/>
      <c r="AX175" s="165"/>
      <c r="AY175" s="165"/>
      <c r="AZ175" s="165"/>
      <c r="BA175" s="165"/>
      <c r="BB175" s="165"/>
      <c r="BC175" s="165"/>
      <c r="BD175" s="165"/>
      <c r="BE175" s="165"/>
      <c r="BF175" s="165"/>
      <c r="BG175" s="165"/>
      <c r="BH175" s="165"/>
    </row>
    <row r="176" spans="1:60" ht="12.75" customHeight="1" outlineLevel="2">
      <c r="A176" s="174"/>
      <c r="B176" s="175"/>
      <c r="C176" s="186" t="s">
        <v>388</v>
      </c>
      <c r="D176" s="187"/>
      <c r="E176" s="188">
        <v>9.9</v>
      </c>
      <c r="F176" s="164"/>
      <c r="G176" s="164"/>
      <c r="H176" s="164"/>
      <c r="I176" s="164"/>
      <c r="J176" s="164"/>
      <c r="K176" s="164"/>
      <c r="L176" s="164"/>
      <c r="M176" s="164"/>
      <c r="N176" s="176"/>
      <c r="O176" s="176"/>
      <c r="P176" s="176"/>
      <c r="Q176" s="176"/>
      <c r="R176" s="164"/>
      <c r="S176" s="164"/>
      <c r="T176" s="164"/>
      <c r="U176" s="164"/>
      <c r="V176" s="164"/>
      <c r="W176" s="164"/>
      <c r="X176" s="164"/>
      <c r="Y176" s="164"/>
      <c r="Z176" s="165"/>
      <c r="AA176" s="165"/>
      <c r="AB176" s="165"/>
      <c r="AC176" s="165"/>
      <c r="AD176" s="165"/>
      <c r="AE176" s="165"/>
      <c r="AF176" s="165"/>
      <c r="AG176" s="165" t="s">
        <v>195</v>
      </c>
      <c r="AH176" s="165">
        <v>0</v>
      </c>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row>
    <row r="177" spans="1:33" ht="12.75" customHeight="1">
      <c r="A177" s="148" t="s">
        <v>146</v>
      </c>
      <c r="B177" s="149" t="s">
        <v>106</v>
      </c>
      <c r="C177" s="150" t="s">
        <v>107</v>
      </c>
      <c r="D177" s="151"/>
      <c r="E177" s="152"/>
      <c r="F177" s="153"/>
      <c r="G177" s="153">
        <f>SUMIF(AG178:AG183,"&lt;&gt;NOR",G178:G183)</f>
        <v>0</v>
      </c>
      <c r="H177" s="153"/>
      <c r="I177" s="153">
        <f>SUM(I178:I183)</f>
        <v>175</v>
      </c>
      <c r="J177" s="153"/>
      <c r="K177" s="153">
        <f>SUM(K178:K183)</f>
        <v>1580</v>
      </c>
      <c r="L177" s="153"/>
      <c r="M177" s="153">
        <f>SUM(M178:M183)</f>
        <v>0</v>
      </c>
      <c r="N177" s="152"/>
      <c r="O177" s="152">
        <f>SUM(O178:O183)</f>
        <v>0</v>
      </c>
      <c r="P177" s="152"/>
      <c r="Q177" s="152">
        <f>SUM(Q178:Q183)</f>
        <v>0</v>
      </c>
      <c r="R177" s="153"/>
      <c r="S177" s="153"/>
      <c r="T177" s="154"/>
      <c r="U177" s="155"/>
      <c r="V177" s="155">
        <f>SUM(V178:V183)</f>
        <v>2.82</v>
      </c>
      <c r="W177" s="155"/>
      <c r="X177" s="155"/>
      <c r="Y177" s="155"/>
      <c r="AG177" s="111" t="s">
        <v>147</v>
      </c>
    </row>
    <row r="178" spans="1:60" ht="12.75" customHeight="1" outlineLevel="1">
      <c r="A178" s="166">
        <v>41</v>
      </c>
      <c r="B178" s="167" t="s">
        <v>389</v>
      </c>
      <c r="C178" s="168" t="s">
        <v>390</v>
      </c>
      <c r="D178" s="169" t="s">
        <v>266</v>
      </c>
      <c r="E178" s="170">
        <v>10</v>
      </c>
      <c r="F178" s="171"/>
      <c r="G178" s="172">
        <f>ROUND(E178*F178,2)</f>
        <v>0</v>
      </c>
      <c r="H178" s="171">
        <v>0</v>
      </c>
      <c r="I178" s="172">
        <f>ROUND(E178*H178,2)</f>
        <v>0</v>
      </c>
      <c r="J178" s="171">
        <v>158</v>
      </c>
      <c r="K178" s="172">
        <f>ROUND(E178*J178,2)</f>
        <v>1580</v>
      </c>
      <c r="L178" s="172">
        <v>21</v>
      </c>
      <c r="M178" s="172">
        <f>G178*(1+L178/100)</f>
        <v>0</v>
      </c>
      <c r="N178" s="170">
        <v>0</v>
      </c>
      <c r="O178" s="170">
        <f>ROUND(E178*N178,2)</f>
        <v>0</v>
      </c>
      <c r="P178" s="170">
        <v>0</v>
      </c>
      <c r="Q178" s="170">
        <f>ROUND(E178*P178,2)</f>
        <v>0</v>
      </c>
      <c r="R178" s="172"/>
      <c r="S178" s="172" t="s">
        <v>151</v>
      </c>
      <c r="T178" s="173" t="s">
        <v>151</v>
      </c>
      <c r="U178" s="164">
        <v>0.28167</v>
      </c>
      <c r="V178" s="164">
        <f>ROUND(E178*U178,2)</f>
        <v>2.82</v>
      </c>
      <c r="W178" s="164"/>
      <c r="X178" s="164" t="s">
        <v>188</v>
      </c>
      <c r="Y178" s="164" t="s">
        <v>154</v>
      </c>
      <c r="Z178" s="165"/>
      <c r="AA178" s="165"/>
      <c r="AB178" s="165"/>
      <c r="AC178" s="165"/>
      <c r="AD178" s="165"/>
      <c r="AE178" s="165"/>
      <c r="AF178" s="165"/>
      <c r="AG178" s="165" t="s">
        <v>189</v>
      </c>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row>
    <row r="179" spans="1:60" ht="12.75" customHeight="1" outlineLevel="2">
      <c r="A179" s="174"/>
      <c r="B179" s="175"/>
      <c r="C179" s="186" t="s">
        <v>391</v>
      </c>
      <c r="D179" s="187"/>
      <c r="E179" s="188"/>
      <c r="F179" s="164"/>
      <c r="G179" s="164"/>
      <c r="H179" s="164"/>
      <c r="I179" s="164"/>
      <c r="J179" s="164"/>
      <c r="K179" s="164"/>
      <c r="L179" s="164"/>
      <c r="M179" s="164"/>
      <c r="N179" s="176"/>
      <c r="O179" s="176"/>
      <c r="P179" s="176"/>
      <c r="Q179" s="176"/>
      <c r="R179" s="164"/>
      <c r="S179" s="164"/>
      <c r="T179" s="164"/>
      <c r="U179" s="164"/>
      <c r="V179" s="164"/>
      <c r="W179" s="164"/>
      <c r="X179" s="164"/>
      <c r="Y179" s="164"/>
      <c r="Z179" s="165"/>
      <c r="AA179" s="165"/>
      <c r="AB179" s="165"/>
      <c r="AC179" s="165"/>
      <c r="AD179" s="165"/>
      <c r="AE179" s="165"/>
      <c r="AF179" s="165"/>
      <c r="AG179" s="165" t="s">
        <v>195</v>
      </c>
      <c r="AH179" s="165">
        <v>0</v>
      </c>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row>
    <row r="180" spans="1:60" ht="12.75" customHeight="1" outlineLevel="3">
      <c r="A180" s="174"/>
      <c r="B180" s="175"/>
      <c r="C180" s="186" t="s">
        <v>392</v>
      </c>
      <c r="D180" s="187"/>
      <c r="E180" s="188">
        <v>5</v>
      </c>
      <c r="F180" s="164"/>
      <c r="G180" s="164"/>
      <c r="H180" s="164"/>
      <c r="I180" s="164"/>
      <c r="J180" s="164"/>
      <c r="K180" s="164"/>
      <c r="L180" s="164"/>
      <c r="M180" s="164"/>
      <c r="N180" s="176"/>
      <c r="O180" s="176"/>
      <c r="P180" s="176"/>
      <c r="Q180" s="176"/>
      <c r="R180" s="164"/>
      <c r="S180" s="164"/>
      <c r="T180" s="164"/>
      <c r="U180" s="164"/>
      <c r="V180" s="164"/>
      <c r="W180" s="164"/>
      <c r="X180" s="164"/>
      <c r="Y180" s="164"/>
      <c r="Z180" s="165"/>
      <c r="AA180" s="165"/>
      <c r="AB180" s="165"/>
      <c r="AC180" s="165"/>
      <c r="AD180" s="165"/>
      <c r="AE180" s="165"/>
      <c r="AF180" s="165"/>
      <c r="AG180" s="165" t="s">
        <v>195</v>
      </c>
      <c r="AH180" s="165">
        <v>0</v>
      </c>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row>
    <row r="181" spans="1:60" ht="12.75" customHeight="1" outlineLevel="3">
      <c r="A181" s="174"/>
      <c r="B181" s="175"/>
      <c r="C181" s="186" t="s">
        <v>393</v>
      </c>
      <c r="D181" s="187"/>
      <c r="E181" s="188">
        <v>5</v>
      </c>
      <c r="F181" s="164"/>
      <c r="G181" s="164"/>
      <c r="H181" s="164"/>
      <c r="I181" s="164"/>
      <c r="J181" s="164"/>
      <c r="K181" s="164"/>
      <c r="L181" s="164"/>
      <c r="M181" s="164"/>
      <c r="N181" s="176"/>
      <c r="O181" s="176"/>
      <c r="P181" s="176"/>
      <c r="Q181" s="176"/>
      <c r="R181" s="164"/>
      <c r="S181" s="164"/>
      <c r="T181" s="164"/>
      <c r="U181" s="164"/>
      <c r="V181" s="164"/>
      <c r="W181" s="164"/>
      <c r="X181" s="164"/>
      <c r="Y181" s="164"/>
      <c r="Z181" s="165"/>
      <c r="AA181" s="165"/>
      <c r="AB181" s="165"/>
      <c r="AC181" s="165"/>
      <c r="AD181" s="165"/>
      <c r="AE181" s="165"/>
      <c r="AF181" s="165"/>
      <c r="AG181" s="165" t="s">
        <v>195</v>
      </c>
      <c r="AH181" s="165">
        <v>0</v>
      </c>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row>
    <row r="182" spans="1:60" ht="12.75" customHeight="1" outlineLevel="1">
      <c r="A182" s="166">
        <v>42</v>
      </c>
      <c r="B182" s="167" t="s">
        <v>394</v>
      </c>
      <c r="C182" s="168" t="s">
        <v>395</v>
      </c>
      <c r="D182" s="169" t="s">
        <v>266</v>
      </c>
      <c r="E182" s="170">
        <v>10</v>
      </c>
      <c r="F182" s="171"/>
      <c r="G182" s="172">
        <f>ROUND(E182*F182,2)</f>
        <v>0</v>
      </c>
      <c r="H182" s="171">
        <v>17.5</v>
      </c>
      <c r="I182" s="172">
        <f>ROUND(E182*H182,2)</f>
        <v>175</v>
      </c>
      <c r="J182" s="171">
        <v>0</v>
      </c>
      <c r="K182" s="172">
        <f>ROUND(E182*J182,2)</f>
        <v>0</v>
      </c>
      <c r="L182" s="172">
        <v>21</v>
      </c>
      <c r="M182" s="172">
        <f>G182*(1+L182/100)</f>
        <v>0</v>
      </c>
      <c r="N182" s="170">
        <v>0.00019</v>
      </c>
      <c r="O182" s="170">
        <f>ROUND(E182*N182,2)</f>
        <v>0</v>
      </c>
      <c r="P182" s="170">
        <v>0</v>
      </c>
      <c r="Q182" s="170">
        <f>ROUND(E182*P182,2)</f>
        <v>0</v>
      </c>
      <c r="R182" s="172" t="s">
        <v>313</v>
      </c>
      <c r="S182" s="172" t="s">
        <v>151</v>
      </c>
      <c r="T182" s="173" t="s">
        <v>151</v>
      </c>
      <c r="U182" s="164">
        <v>0</v>
      </c>
      <c r="V182" s="164">
        <f>ROUND(E182*U182,2)</f>
        <v>0</v>
      </c>
      <c r="W182" s="164"/>
      <c r="X182" s="164" t="s">
        <v>314</v>
      </c>
      <c r="Y182" s="164" t="s">
        <v>154</v>
      </c>
      <c r="Z182" s="165"/>
      <c r="AA182" s="165"/>
      <c r="AB182" s="165"/>
      <c r="AC182" s="165"/>
      <c r="AD182" s="165"/>
      <c r="AE182" s="165"/>
      <c r="AF182" s="165"/>
      <c r="AG182" s="165" t="s">
        <v>315</v>
      </c>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row>
    <row r="183" spans="1:60" ht="12.75" customHeight="1" outlineLevel="2">
      <c r="A183" s="174"/>
      <c r="B183" s="175"/>
      <c r="C183" s="186" t="s">
        <v>396</v>
      </c>
      <c r="D183" s="187"/>
      <c r="E183" s="188">
        <v>10</v>
      </c>
      <c r="F183" s="164"/>
      <c r="G183" s="164"/>
      <c r="H183" s="164"/>
      <c r="I183" s="164"/>
      <c r="J183" s="164"/>
      <c r="K183" s="164"/>
      <c r="L183" s="164"/>
      <c r="M183" s="164"/>
      <c r="N183" s="176"/>
      <c r="O183" s="176"/>
      <c r="P183" s="176"/>
      <c r="Q183" s="176"/>
      <c r="R183" s="164"/>
      <c r="S183" s="164"/>
      <c r="T183" s="164"/>
      <c r="U183" s="164"/>
      <c r="V183" s="164"/>
      <c r="W183" s="164"/>
      <c r="X183" s="164"/>
      <c r="Y183" s="164"/>
      <c r="Z183" s="165"/>
      <c r="AA183" s="165"/>
      <c r="AB183" s="165"/>
      <c r="AC183" s="165"/>
      <c r="AD183" s="165"/>
      <c r="AE183" s="165"/>
      <c r="AF183" s="165"/>
      <c r="AG183" s="165" t="s">
        <v>195</v>
      </c>
      <c r="AH183" s="165">
        <v>5</v>
      </c>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row>
    <row r="184" spans="1:33" ht="12.75" customHeight="1">
      <c r="A184" s="131"/>
      <c r="B184" s="134"/>
      <c r="C184" s="178"/>
      <c r="D184" s="136"/>
      <c r="E184" s="131"/>
      <c r="F184" s="131"/>
      <c r="G184" s="131"/>
      <c r="H184" s="131"/>
      <c r="I184" s="131"/>
      <c r="J184" s="131"/>
      <c r="K184" s="131"/>
      <c r="L184" s="131"/>
      <c r="M184" s="131"/>
      <c r="N184" s="131"/>
      <c r="O184" s="131"/>
      <c r="P184" s="131"/>
      <c r="Q184" s="131"/>
      <c r="R184" s="131"/>
      <c r="S184" s="131"/>
      <c r="T184" s="131"/>
      <c r="U184" s="131"/>
      <c r="V184" s="131"/>
      <c r="W184" s="131"/>
      <c r="X184" s="131"/>
      <c r="Y184" s="131"/>
      <c r="AE184" s="111">
        <v>15</v>
      </c>
      <c r="AF184" s="111">
        <v>21</v>
      </c>
      <c r="AG184" s="111" t="s">
        <v>132</v>
      </c>
    </row>
    <row r="185" spans="1:33" ht="12.75" customHeight="1">
      <c r="A185" s="179"/>
      <c r="B185" s="180" t="s">
        <v>21</v>
      </c>
      <c r="C185" s="181"/>
      <c r="D185" s="182"/>
      <c r="E185" s="183"/>
      <c r="F185" s="183"/>
      <c r="G185" s="184">
        <f>G8+G38+G114+G117+G119+G169+G177</f>
        <v>0</v>
      </c>
      <c r="H185" s="131"/>
      <c r="I185" s="131"/>
      <c r="J185" s="131"/>
      <c r="K185" s="131"/>
      <c r="L185" s="131"/>
      <c r="M185" s="131"/>
      <c r="N185" s="131"/>
      <c r="O185" s="131"/>
      <c r="P185" s="131"/>
      <c r="Q185" s="131"/>
      <c r="R185" s="131"/>
      <c r="S185" s="131"/>
      <c r="T185" s="131"/>
      <c r="U185" s="131"/>
      <c r="V185" s="131"/>
      <c r="W185" s="131"/>
      <c r="X185" s="131"/>
      <c r="Y185" s="131"/>
      <c r="AE185" s="111">
        <f>SUMIF(L7:L183,AE184,G7:G183)</f>
        <v>0</v>
      </c>
      <c r="AF185" s="111">
        <f>SUMIF(L7:L183,AF184,G7:G183)</f>
        <v>0</v>
      </c>
      <c r="AG185" s="111" t="s">
        <v>182</v>
      </c>
    </row>
    <row r="186" spans="2:33" ht="12.75" customHeight="1">
      <c r="B186" s="138"/>
      <c r="C186" s="185"/>
      <c r="D186" s="86"/>
      <c r="AG186" s="111" t="s">
        <v>183</v>
      </c>
    </row>
    <row r="187" spans="2:4" ht="12.75" customHeight="1">
      <c r="B187" s="138"/>
      <c r="C187" s="138"/>
      <c r="D187" s="86"/>
    </row>
    <row r="188" spans="2:4" ht="12.75" customHeight="1">
      <c r="B188" s="138"/>
      <c r="C188" s="138"/>
      <c r="D188" s="86"/>
    </row>
    <row r="189" spans="2:4" ht="12.75" customHeight="1">
      <c r="B189" s="138"/>
      <c r="C189" s="138"/>
      <c r="D189" s="86"/>
    </row>
    <row r="190" spans="2:4" ht="12.75" customHeight="1">
      <c r="B190" s="138"/>
      <c r="C190" s="138"/>
      <c r="D190" s="86"/>
    </row>
    <row r="191" spans="2:4" ht="12.75" customHeight="1">
      <c r="B191" s="138"/>
      <c r="C191" s="138"/>
      <c r="D191" s="86"/>
    </row>
    <row r="192" spans="2:4" ht="12.75" customHeight="1">
      <c r="B192" s="138"/>
      <c r="C192" s="138"/>
      <c r="D192" s="86"/>
    </row>
    <row r="193" spans="2:4" ht="12.75" customHeight="1">
      <c r="B193" s="138"/>
      <c r="C193" s="138"/>
      <c r="D193" s="86"/>
    </row>
    <row r="194" spans="2:4" ht="12.75" customHeight="1">
      <c r="B194" s="138"/>
      <c r="C194" s="138"/>
      <c r="D194" s="86"/>
    </row>
    <row r="195" spans="2:4" ht="12.75" customHeight="1">
      <c r="B195" s="138"/>
      <c r="C195" s="138"/>
      <c r="D195" s="86"/>
    </row>
    <row r="196" spans="2:4" ht="12.75" customHeight="1">
      <c r="B196" s="138"/>
      <c r="C196" s="138"/>
      <c r="D196" s="86"/>
    </row>
    <row r="197" spans="2:4" ht="12.75" customHeight="1">
      <c r="B197" s="138"/>
      <c r="C197" s="138"/>
      <c r="D197" s="86"/>
    </row>
    <row r="198" spans="2:4" ht="12.75" customHeight="1">
      <c r="B198" s="138"/>
      <c r="C198" s="138"/>
      <c r="D198" s="86"/>
    </row>
    <row r="199" spans="2:4" ht="12.75" customHeight="1">
      <c r="B199" s="138"/>
      <c r="C199" s="138"/>
      <c r="D199" s="86"/>
    </row>
    <row r="200" spans="2:4" ht="12.75" customHeight="1">
      <c r="B200" s="138"/>
      <c r="C200" s="138"/>
      <c r="D200" s="86"/>
    </row>
    <row r="201" spans="2:4" ht="12.75" customHeight="1">
      <c r="B201" s="138"/>
      <c r="C201" s="138"/>
      <c r="D201" s="86"/>
    </row>
    <row r="202" spans="2:4" ht="12.75" customHeight="1">
      <c r="B202" s="138"/>
      <c r="C202" s="138"/>
      <c r="D202" s="86"/>
    </row>
    <row r="203" spans="2:4" ht="12.75" customHeight="1">
      <c r="B203" s="138"/>
      <c r="C203" s="138"/>
      <c r="D203" s="86"/>
    </row>
    <row r="204" spans="2:4" ht="12.75" customHeight="1">
      <c r="B204" s="138"/>
      <c r="C204" s="138"/>
      <c r="D204" s="86"/>
    </row>
    <row r="205" spans="2:4" ht="12.75" customHeight="1">
      <c r="B205" s="138"/>
      <c r="C205" s="138"/>
      <c r="D205" s="86"/>
    </row>
    <row r="206" spans="2:4" ht="12.75" customHeight="1">
      <c r="B206" s="138"/>
      <c r="C206" s="138"/>
      <c r="D206" s="86"/>
    </row>
    <row r="207" spans="2:4" ht="12.75" customHeight="1">
      <c r="B207" s="138"/>
      <c r="C207" s="138"/>
      <c r="D207" s="86"/>
    </row>
    <row r="208" spans="2:4" ht="12.75" customHeight="1">
      <c r="B208" s="138"/>
      <c r="C208" s="138"/>
      <c r="D208" s="86"/>
    </row>
    <row r="209" spans="2:4" ht="12.75" customHeight="1">
      <c r="B209" s="138"/>
      <c r="C209" s="138"/>
      <c r="D209" s="86"/>
    </row>
    <row r="210" spans="2:4" ht="12.75" customHeight="1">
      <c r="B210" s="138"/>
      <c r="C210" s="138"/>
      <c r="D210" s="86"/>
    </row>
    <row r="211" spans="2:4" ht="12.75" customHeight="1">
      <c r="B211" s="138"/>
      <c r="C211" s="138"/>
      <c r="D211" s="86"/>
    </row>
    <row r="212" spans="2:4" ht="12.75" customHeight="1">
      <c r="B212" s="138"/>
      <c r="C212" s="138"/>
      <c r="D212" s="86"/>
    </row>
    <row r="213" spans="2:4" ht="12.75" customHeight="1">
      <c r="B213" s="138"/>
      <c r="C213" s="138"/>
      <c r="D213" s="86"/>
    </row>
    <row r="214" spans="2:4" ht="12.75" customHeight="1">
      <c r="B214" s="138"/>
      <c r="C214" s="138"/>
      <c r="D214" s="86"/>
    </row>
    <row r="215" spans="2:4" ht="12.75" customHeight="1">
      <c r="B215" s="138"/>
      <c r="C215" s="138"/>
      <c r="D215" s="86"/>
    </row>
    <row r="216" spans="2:4" ht="12.75" customHeight="1">
      <c r="B216" s="138"/>
      <c r="C216" s="138"/>
      <c r="D216" s="86"/>
    </row>
    <row r="217" spans="2:4" ht="12.75" customHeight="1">
      <c r="B217" s="138"/>
      <c r="C217" s="138"/>
      <c r="D217" s="86"/>
    </row>
    <row r="218" spans="2:4" ht="12.75" customHeight="1">
      <c r="B218" s="138"/>
      <c r="C218" s="138"/>
      <c r="D218" s="86"/>
    </row>
    <row r="219" spans="2:4" ht="12.75" customHeight="1">
      <c r="B219" s="138"/>
      <c r="C219" s="138"/>
      <c r="D219" s="86"/>
    </row>
    <row r="220" spans="2:4" ht="12.75" customHeight="1">
      <c r="B220" s="138"/>
      <c r="C220" s="138"/>
      <c r="D220" s="86"/>
    </row>
    <row r="221" spans="2:4" ht="12.75" customHeight="1">
      <c r="B221" s="138"/>
      <c r="C221" s="138"/>
      <c r="D221" s="86"/>
    </row>
    <row r="222" spans="2:4" ht="12.75" customHeight="1">
      <c r="B222" s="138"/>
      <c r="C222" s="138"/>
      <c r="D222" s="86"/>
    </row>
    <row r="223" spans="2:4" ht="12.75" customHeight="1">
      <c r="B223" s="138"/>
      <c r="C223" s="138"/>
      <c r="D223" s="86"/>
    </row>
    <row r="224" spans="2:4" ht="12.75" customHeight="1">
      <c r="B224" s="138"/>
      <c r="C224" s="138"/>
      <c r="D224" s="86"/>
    </row>
    <row r="225" spans="2:4" ht="12.75" customHeight="1">
      <c r="B225" s="138"/>
      <c r="C225" s="138"/>
      <c r="D225" s="86"/>
    </row>
    <row r="226" spans="2:4" ht="12.75" customHeight="1">
      <c r="B226" s="138"/>
      <c r="C226" s="138"/>
      <c r="D226" s="86"/>
    </row>
    <row r="227" spans="2:4" ht="12.75" customHeight="1">
      <c r="B227" s="138"/>
      <c r="C227" s="138"/>
      <c r="D227" s="86"/>
    </row>
    <row r="228" spans="2:4" ht="12.75" customHeight="1">
      <c r="B228" s="138"/>
      <c r="C228" s="138"/>
      <c r="D228" s="86"/>
    </row>
    <row r="229" spans="2:4" ht="12.75" customHeight="1">
      <c r="B229" s="138"/>
      <c r="C229" s="138"/>
      <c r="D229" s="86"/>
    </row>
    <row r="230" spans="2:4" ht="12.75" customHeight="1">
      <c r="B230" s="138"/>
      <c r="C230" s="138"/>
      <c r="D230" s="86"/>
    </row>
    <row r="231" spans="2:4" ht="12.75" customHeight="1">
      <c r="B231" s="138"/>
      <c r="C231" s="138"/>
      <c r="D231" s="86"/>
    </row>
    <row r="232" spans="2:4" ht="12.75" customHeight="1">
      <c r="B232" s="138"/>
      <c r="C232" s="138"/>
      <c r="D232" s="86"/>
    </row>
    <row r="233" spans="2:4" ht="12.75" customHeight="1">
      <c r="B233" s="138"/>
      <c r="C233" s="138"/>
      <c r="D233" s="86"/>
    </row>
    <row r="234" spans="2:4" ht="12.75" customHeight="1">
      <c r="B234" s="138"/>
      <c r="C234" s="138"/>
      <c r="D234" s="86"/>
    </row>
    <row r="235" spans="2:4" ht="12.75" customHeight="1">
      <c r="B235" s="138"/>
      <c r="C235" s="138"/>
      <c r="D235" s="86"/>
    </row>
    <row r="236" spans="2:4" ht="12.75" customHeight="1">
      <c r="B236" s="138"/>
      <c r="C236" s="138"/>
      <c r="D236" s="86"/>
    </row>
    <row r="237" spans="2:4" ht="12.75" customHeight="1">
      <c r="B237" s="138"/>
      <c r="C237" s="138"/>
      <c r="D237" s="86"/>
    </row>
    <row r="238" spans="2:4" ht="12.75" customHeight="1">
      <c r="B238" s="138"/>
      <c r="C238" s="138"/>
      <c r="D238" s="86"/>
    </row>
    <row r="239" spans="2:4" ht="12.75" customHeight="1">
      <c r="B239" s="138"/>
      <c r="C239" s="138"/>
      <c r="D239" s="86"/>
    </row>
    <row r="240" spans="2:4" ht="12.75" customHeight="1">
      <c r="B240" s="138"/>
      <c r="C240" s="138"/>
      <c r="D240" s="86"/>
    </row>
    <row r="241" spans="2:4" ht="12.75" customHeight="1">
      <c r="B241" s="138"/>
      <c r="C241" s="138"/>
      <c r="D241" s="86"/>
    </row>
    <row r="242" spans="2:4" ht="12.75" customHeight="1">
      <c r="B242" s="138"/>
      <c r="C242" s="138"/>
      <c r="D242" s="86"/>
    </row>
    <row r="243" spans="2:4" ht="12.75" customHeight="1">
      <c r="B243" s="138"/>
      <c r="C243" s="138"/>
      <c r="D243" s="86"/>
    </row>
    <row r="244" spans="2:4" ht="12.75" customHeight="1">
      <c r="B244" s="138"/>
      <c r="C244" s="138"/>
      <c r="D244" s="86"/>
    </row>
    <row r="245" spans="2:4" ht="12.75" customHeight="1">
      <c r="B245" s="138"/>
      <c r="C245" s="138"/>
      <c r="D245" s="86"/>
    </row>
    <row r="246" spans="2:4" ht="12.75" customHeight="1">
      <c r="B246" s="138"/>
      <c r="C246" s="138"/>
      <c r="D246" s="86"/>
    </row>
    <row r="247" spans="2:4" ht="12.75" customHeight="1">
      <c r="B247" s="138"/>
      <c r="C247" s="138"/>
      <c r="D247" s="86"/>
    </row>
    <row r="248" spans="2:4" ht="12.75" customHeight="1">
      <c r="B248" s="138"/>
      <c r="C248" s="138"/>
      <c r="D248" s="86"/>
    </row>
    <row r="249" spans="2:4" ht="12.75" customHeight="1">
      <c r="B249" s="138"/>
      <c r="C249" s="138"/>
      <c r="D249" s="86"/>
    </row>
    <row r="250" spans="2:4" ht="12.75" customHeight="1">
      <c r="B250" s="138"/>
      <c r="C250" s="138"/>
      <c r="D250" s="86"/>
    </row>
    <row r="251" spans="2:4" ht="12.75" customHeight="1">
      <c r="B251" s="138"/>
      <c r="C251" s="138"/>
      <c r="D251" s="86"/>
    </row>
    <row r="252" spans="2:4" ht="12.75" customHeight="1">
      <c r="B252" s="138"/>
      <c r="C252" s="138"/>
      <c r="D252" s="86"/>
    </row>
    <row r="253" spans="2:4" ht="12.75" customHeight="1">
      <c r="B253" s="138"/>
      <c r="C253" s="138"/>
      <c r="D253" s="86"/>
    </row>
    <row r="254" spans="2:4" ht="12.75" customHeight="1">
      <c r="B254" s="138"/>
      <c r="C254" s="138"/>
      <c r="D254" s="86"/>
    </row>
    <row r="255" spans="2:4" ht="12.75" customHeight="1">
      <c r="B255" s="138"/>
      <c r="C255" s="138"/>
      <c r="D255" s="86"/>
    </row>
    <row r="256" spans="2:4" ht="12.75" customHeight="1">
      <c r="B256" s="138"/>
      <c r="C256" s="138"/>
      <c r="D256" s="86"/>
    </row>
    <row r="257" spans="2:4" ht="12.75" customHeight="1">
      <c r="B257" s="138"/>
      <c r="C257" s="138"/>
      <c r="D257" s="86"/>
    </row>
    <row r="258" spans="2:4" ht="12.75" customHeight="1">
      <c r="B258" s="138"/>
      <c r="C258" s="138"/>
      <c r="D258" s="86"/>
    </row>
    <row r="259" spans="2:4" ht="12.75" customHeight="1">
      <c r="B259" s="138"/>
      <c r="C259" s="138"/>
      <c r="D259" s="86"/>
    </row>
    <row r="260" spans="2:4" ht="12.75" customHeight="1">
      <c r="B260" s="138"/>
      <c r="C260" s="138"/>
      <c r="D260" s="86"/>
    </row>
    <row r="261" spans="2:4" ht="12.75" customHeight="1">
      <c r="B261" s="138"/>
      <c r="C261" s="138"/>
      <c r="D261" s="86"/>
    </row>
    <row r="262" spans="2:4" ht="12.75" customHeight="1">
      <c r="B262" s="138"/>
      <c r="C262" s="138"/>
      <c r="D262" s="86"/>
    </row>
    <row r="263" spans="2:4" ht="12.75" customHeight="1">
      <c r="B263" s="138"/>
      <c r="C263" s="138"/>
      <c r="D263" s="86"/>
    </row>
    <row r="264" spans="2:4" ht="12.75" customHeight="1">
      <c r="B264" s="138"/>
      <c r="C264" s="138"/>
      <c r="D264" s="86"/>
    </row>
    <row r="265" spans="2:4" ht="12.75" customHeight="1">
      <c r="B265" s="138"/>
      <c r="C265" s="138"/>
      <c r="D265" s="86"/>
    </row>
    <row r="266" spans="2:4" ht="12.75" customHeight="1">
      <c r="B266" s="138"/>
      <c r="C266" s="138"/>
      <c r="D266" s="86"/>
    </row>
    <row r="267" spans="2:4" ht="12.75" customHeight="1">
      <c r="B267" s="138"/>
      <c r="C267" s="138"/>
      <c r="D267" s="86"/>
    </row>
    <row r="268" spans="2:4" ht="12.75" customHeight="1">
      <c r="B268" s="138"/>
      <c r="C268" s="138"/>
      <c r="D268" s="86"/>
    </row>
    <row r="269" spans="2:4" ht="12.75" customHeight="1">
      <c r="B269" s="138"/>
      <c r="C269" s="138"/>
      <c r="D269" s="86"/>
    </row>
    <row r="270" spans="2:4" ht="12.75" customHeight="1">
      <c r="B270" s="138"/>
      <c r="C270" s="138"/>
      <c r="D270" s="86"/>
    </row>
    <row r="271" spans="2:4" ht="12.75" customHeight="1">
      <c r="B271" s="138"/>
      <c r="C271" s="138"/>
      <c r="D271" s="86"/>
    </row>
    <row r="272" spans="2:4" ht="12.75" customHeight="1">
      <c r="B272" s="138"/>
      <c r="C272" s="138"/>
      <c r="D272" s="86"/>
    </row>
    <row r="273" spans="2:4" ht="12.75" customHeight="1">
      <c r="B273" s="138"/>
      <c r="C273" s="138"/>
      <c r="D273" s="86"/>
    </row>
    <row r="274" spans="2:4" ht="12.75" customHeight="1">
      <c r="B274" s="138"/>
      <c r="C274" s="138"/>
      <c r="D274" s="86"/>
    </row>
    <row r="275" spans="2:4" ht="12.75" customHeight="1">
      <c r="B275" s="138"/>
      <c r="C275" s="138"/>
      <c r="D275" s="86"/>
    </row>
    <row r="276" spans="2:4" ht="12.75" customHeight="1">
      <c r="B276" s="138"/>
      <c r="C276" s="138"/>
      <c r="D276" s="86"/>
    </row>
    <row r="277" spans="2:4" ht="12.75" customHeight="1">
      <c r="B277" s="138"/>
      <c r="C277" s="138"/>
      <c r="D277" s="86"/>
    </row>
    <row r="278" spans="2:4" ht="12.75" customHeight="1">
      <c r="B278" s="138"/>
      <c r="C278" s="138"/>
      <c r="D278" s="86"/>
    </row>
    <row r="279" spans="2:4" ht="12.75" customHeight="1">
      <c r="B279" s="138"/>
      <c r="C279" s="138"/>
      <c r="D279" s="86"/>
    </row>
    <row r="280" spans="2:4" ht="12.75" customHeight="1">
      <c r="B280" s="138"/>
      <c r="C280" s="138"/>
      <c r="D280" s="86"/>
    </row>
    <row r="281" spans="2:4" ht="12.75" customHeight="1">
      <c r="B281" s="138"/>
      <c r="C281" s="138"/>
      <c r="D281" s="86"/>
    </row>
    <row r="282" spans="2:4" ht="12.75" customHeight="1">
      <c r="B282" s="138"/>
      <c r="C282" s="138"/>
      <c r="D282" s="86"/>
    </row>
    <row r="283" spans="2:4" ht="12.75" customHeight="1">
      <c r="B283" s="138"/>
      <c r="C283" s="138"/>
      <c r="D283" s="86"/>
    </row>
    <row r="284" spans="2:4" ht="12.75" customHeight="1">
      <c r="B284" s="138"/>
      <c r="C284" s="138"/>
      <c r="D284" s="86"/>
    </row>
    <row r="285" spans="2:4" ht="12.75" customHeight="1">
      <c r="B285" s="138"/>
      <c r="C285" s="138"/>
      <c r="D285" s="86"/>
    </row>
    <row r="286" spans="2:4" ht="12.75" customHeight="1">
      <c r="B286" s="138"/>
      <c r="C286" s="138"/>
      <c r="D286" s="86"/>
    </row>
    <row r="287" spans="2:4" ht="12.75" customHeight="1">
      <c r="B287" s="138"/>
      <c r="C287" s="138"/>
      <c r="D287" s="86"/>
    </row>
    <row r="288" spans="2:4" ht="12.75" customHeight="1">
      <c r="B288" s="138"/>
      <c r="C288" s="138"/>
      <c r="D288" s="86"/>
    </row>
    <row r="289" spans="2:4" ht="12.75" customHeight="1">
      <c r="B289" s="138"/>
      <c r="C289" s="138"/>
      <c r="D289" s="86"/>
    </row>
    <row r="290" spans="2:4" ht="12.75" customHeight="1">
      <c r="B290" s="138"/>
      <c r="C290" s="138"/>
      <c r="D290" s="86"/>
    </row>
    <row r="291" spans="2:4" ht="12.75" customHeight="1">
      <c r="B291" s="138"/>
      <c r="C291" s="138"/>
      <c r="D291" s="86"/>
    </row>
    <row r="292" spans="2:4" ht="12.75" customHeight="1">
      <c r="B292" s="138"/>
      <c r="C292" s="138"/>
      <c r="D292" s="86"/>
    </row>
    <row r="293" spans="2:4" ht="12.75" customHeight="1">
      <c r="B293" s="138"/>
      <c r="C293" s="138"/>
      <c r="D293" s="86"/>
    </row>
    <row r="294" spans="2:4" ht="12.75" customHeight="1">
      <c r="B294" s="138"/>
      <c r="C294" s="138"/>
      <c r="D294" s="86"/>
    </row>
    <row r="295" spans="2:4" ht="12.75" customHeight="1">
      <c r="B295" s="138"/>
      <c r="C295" s="138"/>
      <c r="D295" s="86"/>
    </row>
    <row r="296" spans="2:4" ht="12.75" customHeight="1">
      <c r="B296" s="138"/>
      <c r="C296" s="138"/>
      <c r="D296" s="86"/>
    </row>
    <row r="297" spans="2:4" ht="12.75" customHeight="1">
      <c r="B297" s="138"/>
      <c r="C297" s="138"/>
      <c r="D297" s="86"/>
    </row>
    <row r="298" spans="2:4" ht="12.75" customHeight="1">
      <c r="B298" s="138"/>
      <c r="C298" s="138"/>
      <c r="D298" s="86"/>
    </row>
    <row r="299" spans="2:4" ht="12.75" customHeight="1">
      <c r="B299" s="138"/>
      <c r="C299" s="138"/>
      <c r="D299" s="86"/>
    </row>
    <row r="300" spans="2:4" ht="12.75" customHeight="1">
      <c r="B300" s="138"/>
      <c r="C300" s="138"/>
      <c r="D300" s="86"/>
    </row>
    <row r="301" spans="2:4" ht="12.75" customHeight="1">
      <c r="B301" s="138"/>
      <c r="C301" s="138"/>
      <c r="D301" s="86"/>
    </row>
    <row r="302" spans="2:4" ht="12.75" customHeight="1">
      <c r="B302" s="138"/>
      <c r="C302" s="138"/>
      <c r="D302" s="86"/>
    </row>
    <row r="303" spans="2:4" ht="12.75" customHeight="1">
      <c r="B303" s="138"/>
      <c r="C303" s="138"/>
      <c r="D303" s="86"/>
    </row>
    <row r="304" spans="2:4" ht="12.75" customHeight="1">
      <c r="B304" s="138"/>
      <c r="C304" s="138"/>
      <c r="D304" s="86"/>
    </row>
    <row r="305" spans="2:4" ht="12.75" customHeight="1">
      <c r="B305" s="138"/>
      <c r="C305" s="138"/>
      <c r="D305" s="86"/>
    </row>
    <row r="306" spans="2:4" ht="12.75" customHeight="1">
      <c r="B306" s="138"/>
      <c r="C306" s="138"/>
      <c r="D306" s="86"/>
    </row>
    <row r="307" spans="2:4" ht="12.75" customHeight="1">
      <c r="B307" s="138"/>
      <c r="C307" s="138"/>
      <c r="D307" s="86"/>
    </row>
    <row r="308" spans="2:4" ht="12.75" customHeight="1">
      <c r="B308" s="138"/>
      <c r="C308" s="138"/>
      <c r="D308" s="86"/>
    </row>
    <row r="309" spans="2:4" ht="12.75" customHeight="1">
      <c r="B309" s="138"/>
      <c r="C309" s="138"/>
      <c r="D309" s="86"/>
    </row>
    <row r="310" spans="2:4" ht="12.75" customHeight="1">
      <c r="B310" s="138"/>
      <c r="C310" s="138"/>
      <c r="D310" s="86"/>
    </row>
    <row r="311" spans="2:4" ht="12.75" customHeight="1">
      <c r="B311" s="138"/>
      <c r="C311" s="138"/>
      <c r="D311" s="86"/>
    </row>
    <row r="312" spans="2:4" ht="12.75" customHeight="1">
      <c r="B312" s="138"/>
      <c r="C312" s="138"/>
      <c r="D312" s="86"/>
    </row>
    <row r="313" spans="2:4" ht="12.75" customHeight="1">
      <c r="B313" s="138"/>
      <c r="C313" s="138"/>
      <c r="D313" s="86"/>
    </row>
    <row r="314" spans="2:4" ht="12.75" customHeight="1">
      <c r="B314" s="138"/>
      <c r="C314" s="138"/>
      <c r="D314" s="86"/>
    </row>
    <row r="315" spans="2:4" ht="12.75" customHeight="1">
      <c r="B315" s="138"/>
      <c r="C315" s="138"/>
      <c r="D315" s="86"/>
    </row>
    <row r="316" spans="2:4" ht="12.75" customHeight="1">
      <c r="B316" s="138"/>
      <c r="C316" s="138"/>
      <c r="D316" s="86"/>
    </row>
    <row r="317" spans="2:4" ht="12.75" customHeight="1">
      <c r="B317" s="138"/>
      <c r="C317" s="138"/>
      <c r="D317" s="86"/>
    </row>
    <row r="318" spans="2:4" ht="12.75" customHeight="1">
      <c r="B318" s="138"/>
      <c r="C318" s="138"/>
      <c r="D318" s="86"/>
    </row>
    <row r="319" spans="2:4" ht="12.75" customHeight="1">
      <c r="B319" s="138"/>
      <c r="C319" s="138"/>
      <c r="D319" s="86"/>
    </row>
    <row r="320" spans="2:4" ht="12.75" customHeight="1">
      <c r="B320" s="138"/>
      <c r="C320" s="138"/>
      <c r="D320" s="86"/>
    </row>
    <row r="321" spans="2:4" ht="12.75" customHeight="1">
      <c r="B321" s="138"/>
      <c r="C321" s="138"/>
      <c r="D321" s="86"/>
    </row>
    <row r="322" spans="2:4" ht="12.75" customHeight="1">
      <c r="B322" s="138"/>
      <c r="C322" s="138"/>
      <c r="D322" s="86"/>
    </row>
    <row r="323" spans="2:4" ht="12.75" customHeight="1">
      <c r="B323" s="138"/>
      <c r="C323" s="138"/>
      <c r="D323" s="86"/>
    </row>
    <row r="324" spans="2:4" ht="12.75" customHeight="1">
      <c r="B324" s="138"/>
      <c r="C324" s="138"/>
      <c r="D324" s="86"/>
    </row>
    <row r="325" spans="2:4" ht="12.75" customHeight="1">
      <c r="B325" s="138"/>
      <c r="C325" s="138"/>
      <c r="D325" s="86"/>
    </row>
    <row r="326" spans="2:4" ht="12.75" customHeight="1">
      <c r="B326" s="138"/>
      <c r="C326" s="138"/>
      <c r="D326" s="86"/>
    </row>
    <row r="327" spans="2:4" ht="12.75" customHeight="1">
      <c r="B327" s="138"/>
      <c r="C327" s="138"/>
      <c r="D327" s="86"/>
    </row>
    <row r="328" spans="2:4" ht="12.75" customHeight="1">
      <c r="B328" s="138"/>
      <c r="C328" s="138"/>
      <c r="D328" s="86"/>
    </row>
    <row r="329" spans="2:4" ht="12.75" customHeight="1">
      <c r="B329" s="138"/>
      <c r="C329" s="138"/>
      <c r="D329" s="86"/>
    </row>
    <row r="330" spans="2:4" ht="12.75" customHeight="1">
      <c r="B330" s="138"/>
      <c r="C330" s="138"/>
      <c r="D330" s="86"/>
    </row>
    <row r="331" spans="2:4" ht="12.75" customHeight="1">
      <c r="B331" s="138"/>
      <c r="C331" s="138"/>
      <c r="D331" s="86"/>
    </row>
    <row r="332" spans="2:4" ht="12.75" customHeight="1">
      <c r="B332" s="138"/>
      <c r="C332" s="138"/>
      <c r="D332" s="86"/>
    </row>
    <row r="333" spans="2:4" ht="12.75" customHeight="1">
      <c r="B333" s="138"/>
      <c r="C333" s="138"/>
      <c r="D333" s="86"/>
    </row>
    <row r="334" spans="2:4" ht="12.75" customHeight="1">
      <c r="B334" s="138"/>
      <c r="C334" s="138"/>
      <c r="D334" s="86"/>
    </row>
    <row r="335" spans="2:4" ht="12.75" customHeight="1">
      <c r="B335" s="138"/>
      <c r="C335" s="138"/>
      <c r="D335" s="86"/>
    </row>
    <row r="336" spans="2:4" ht="12.75" customHeight="1">
      <c r="B336" s="138"/>
      <c r="C336" s="138"/>
      <c r="D336" s="86"/>
    </row>
    <row r="337" spans="2:4" ht="12.75" customHeight="1">
      <c r="B337" s="138"/>
      <c r="C337" s="138"/>
      <c r="D337" s="86"/>
    </row>
    <row r="338" spans="2:4" ht="12.75" customHeight="1">
      <c r="B338" s="138"/>
      <c r="C338" s="138"/>
      <c r="D338" s="86"/>
    </row>
    <row r="339" spans="2:4" ht="12.75" customHeight="1">
      <c r="B339" s="138"/>
      <c r="C339" s="138"/>
      <c r="D339" s="86"/>
    </row>
    <row r="340" spans="2:4" ht="12.75" customHeight="1">
      <c r="B340" s="138"/>
      <c r="C340" s="138"/>
      <c r="D340" s="86"/>
    </row>
    <row r="341" spans="2:4" ht="12.75" customHeight="1">
      <c r="B341" s="138"/>
      <c r="C341" s="138"/>
      <c r="D341" s="86"/>
    </row>
    <row r="342" spans="2:4" ht="12.75" customHeight="1">
      <c r="B342" s="138"/>
      <c r="C342" s="138"/>
      <c r="D342" s="86"/>
    </row>
    <row r="343" spans="2:4" ht="12.75" customHeight="1">
      <c r="B343" s="138"/>
      <c r="C343" s="138"/>
      <c r="D343" s="86"/>
    </row>
    <row r="344" spans="2:4" ht="12.75" customHeight="1">
      <c r="B344" s="138"/>
      <c r="C344" s="138"/>
      <c r="D344" s="86"/>
    </row>
    <row r="345" spans="2:4" ht="12.75" customHeight="1">
      <c r="B345" s="138"/>
      <c r="C345" s="138"/>
      <c r="D345" s="86"/>
    </row>
    <row r="346" spans="2:4" ht="12.75" customHeight="1">
      <c r="B346" s="138"/>
      <c r="C346" s="138"/>
      <c r="D346" s="86"/>
    </row>
    <row r="347" spans="2:4" ht="12.75" customHeight="1">
      <c r="B347" s="138"/>
      <c r="C347" s="138"/>
      <c r="D347" s="86"/>
    </row>
    <row r="348" spans="2:4" ht="12.75" customHeight="1">
      <c r="B348" s="138"/>
      <c r="C348" s="138"/>
      <c r="D348" s="86"/>
    </row>
    <row r="349" spans="2:4" ht="12.75" customHeight="1">
      <c r="B349" s="138"/>
      <c r="C349" s="138"/>
      <c r="D349" s="86"/>
    </row>
    <row r="350" spans="2:4" ht="12.75" customHeight="1">
      <c r="B350" s="138"/>
      <c r="C350" s="138"/>
      <c r="D350" s="86"/>
    </row>
    <row r="351" spans="2:4" ht="12.75" customHeight="1">
      <c r="B351" s="138"/>
      <c r="C351" s="138"/>
      <c r="D351" s="86"/>
    </row>
    <row r="352" spans="2:4" ht="12.75" customHeight="1">
      <c r="B352" s="138"/>
      <c r="C352" s="138"/>
      <c r="D352" s="86"/>
    </row>
    <row r="353" spans="2:4" ht="12.75" customHeight="1">
      <c r="B353" s="138"/>
      <c r="C353" s="138"/>
      <c r="D353" s="86"/>
    </row>
    <row r="354" spans="2:4" ht="12.75" customHeight="1">
      <c r="B354" s="138"/>
      <c r="C354" s="138"/>
      <c r="D354" s="86"/>
    </row>
    <row r="355" spans="2:4" ht="12.75" customHeight="1">
      <c r="B355" s="138"/>
      <c r="C355" s="138"/>
      <c r="D355" s="86"/>
    </row>
    <row r="356" spans="2:4" ht="12.75" customHeight="1">
      <c r="B356" s="138"/>
      <c r="C356" s="138"/>
      <c r="D356" s="86"/>
    </row>
    <row r="357" spans="2:4" ht="12.75" customHeight="1">
      <c r="B357" s="138"/>
      <c r="C357" s="138"/>
      <c r="D357" s="86"/>
    </row>
    <row r="358" spans="2:4" ht="12.75" customHeight="1">
      <c r="B358" s="138"/>
      <c r="C358" s="138"/>
      <c r="D358" s="86"/>
    </row>
    <row r="359" spans="2:4" ht="12.75" customHeight="1">
      <c r="B359" s="138"/>
      <c r="C359" s="138"/>
      <c r="D359" s="86"/>
    </row>
    <row r="360" spans="2:4" ht="12.75" customHeight="1">
      <c r="B360" s="138"/>
      <c r="C360" s="138"/>
      <c r="D360" s="86"/>
    </row>
    <row r="361" spans="2:4" ht="12.75" customHeight="1">
      <c r="B361" s="138"/>
      <c r="C361" s="138"/>
      <c r="D361" s="86"/>
    </row>
    <row r="362" spans="2:4" ht="12.75" customHeight="1">
      <c r="B362" s="138"/>
      <c r="C362" s="138"/>
      <c r="D362" s="86"/>
    </row>
    <row r="363" spans="2:4" ht="12.75" customHeight="1">
      <c r="B363" s="138"/>
      <c r="C363" s="138"/>
      <c r="D363" s="86"/>
    </row>
    <row r="364" spans="2:4" ht="12.75" customHeight="1">
      <c r="B364" s="138"/>
      <c r="C364" s="138"/>
      <c r="D364" s="86"/>
    </row>
    <row r="365" spans="2:4" ht="12.75" customHeight="1">
      <c r="B365" s="138"/>
      <c r="C365" s="138"/>
      <c r="D365" s="86"/>
    </row>
    <row r="366" spans="2:4" ht="12.75" customHeight="1">
      <c r="B366" s="138"/>
      <c r="C366" s="138"/>
      <c r="D366" s="86"/>
    </row>
    <row r="367" spans="2:4" ht="12.75" customHeight="1">
      <c r="B367" s="138"/>
      <c r="C367" s="138"/>
      <c r="D367" s="86"/>
    </row>
    <row r="368" spans="2:4" ht="12.75" customHeight="1">
      <c r="B368" s="138"/>
      <c r="C368" s="138"/>
      <c r="D368" s="86"/>
    </row>
    <row r="369" spans="2:4" ht="12.75" customHeight="1">
      <c r="B369" s="138"/>
      <c r="C369" s="138"/>
      <c r="D369" s="86"/>
    </row>
    <row r="370" spans="2:4" ht="12.75" customHeight="1">
      <c r="B370" s="138"/>
      <c r="C370" s="138"/>
      <c r="D370" s="86"/>
    </row>
    <row r="371" spans="2:4" ht="12.75" customHeight="1">
      <c r="B371" s="138"/>
      <c r="C371" s="138"/>
      <c r="D371" s="86"/>
    </row>
    <row r="372" spans="2:4" ht="12.75" customHeight="1">
      <c r="B372" s="138"/>
      <c r="C372" s="138"/>
      <c r="D372" s="86"/>
    </row>
    <row r="373" spans="2:4" ht="12.75" customHeight="1">
      <c r="B373" s="138"/>
      <c r="C373" s="138"/>
      <c r="D373" s="86"/>
    </row>
    <row r="374" spans="2:4" ht="12.75" customHeight="1">
      <c r="B374" s="138"/>
      <c r="C374" s="138"/>
      <c r="D374" s="86"/>
    </row>
    <row r="375" spans="2:4" ht="12.75" customHeight="1">
      <c r="B375" s="138"/>
      <c r="C375" s="138"/>
      <c r="D375" s="86"/>
    </row>
    <row r="376" spans="2:4" ht="12.75" customHeight="1">
      <c r="B376" s="138"/>
      <c r="C376" s="138"/>
      <c r="D376" s="86"/>
    </row>
    <row r="377" spans="2:4" ht="12.75" customHeight="1">
      <c r="B377" s="138"/>
      <c r="C377" s="138"/>
      <c r="D377" s="86"/>
    </row>
    <row r="378" spans="2:4" ht="12.75" customHeight="1">
      <c r="B378" s="138"/>
      <c r="C378" s="138"/>
      <c r="D378" s="86"/>
    </row>
    <row r="379" spans="2:4" ht="12.75" customHeight="1">
      <c r="B379" s="138"/>
      <c r="C379" s="138"/>
      <c r="D379" s="86"/>
    </row>
    <row r="380" spans="2:4" ht="12.75" customHeight="1">
      <c r="B380" s="138"/>
      <c r="C380" s="138"/>
      <c r="D380" s="86"/>
    </row>
    <row r="381" spans="2:4" ht="12.75" customHeight="1">
      <c r="B381" s="138"/>
      <c r="C381" s="138"/>
      <c r="D381" s="86"/>
    </row>
    <row r="382" spans="2:4" ht="12.75" customHeight="1">
      <c r="B382" s="138"/>
      <c r="C382" s="138"/>
      <c r="D382" s="86"/>
    </row>
    <row r="383" spans="2:4" ht="12.75" customHeight="1">
      <c r="B383" s="138"/>
      <c r="C383" s="138"/>
      <c r="D383" s="86"/>
    </row>
    <row r="384" spans="2:4" ht="12.75" customHeight="1">
      <c r="B384" s="138"/>
      <c r="C384" s="138"/>
      <c r="D384" s="86"/>
    </row>
    <row r="385" spans="2:4" ht="12.75" customHeight="1">
      <c r="B385" s="138"/>
      <c r="C385" s="138"/>
      <c r="D385" s="86"/>
    </row>
    <row r="386" spans="2:4" ht="12.75" customHeight="1">
      <c r="B386" s="138"/>
      <c r="C386" s="138"/>
      <c r="D386" s="86"/>
    </row>
    <row r="387" spans="2:3" ht="12.75" customHeight="1">
      <c r="B387" s="138"/>
      <c r="C387" s="138"/>
    </row>
    <row r="388" spans="2:3" ht="12.75" customHeight="1">
      <c r="B388" s="138"/>
      <c r="C388" s="138"/>
    </row>
    <row r="389" spans="2:3" ht="12.75" customHeight="1">
      <c r="B389" s="138"/>
      <c r="C389" s="138"/>
    </row>
    <row r="390" spans="2:3" ht="12.75" customHeight="1">
      <c r="B390" s="138"/>
      <c r="C390" s="138"/>
    </row>
    <row r="391" spans="2:3" ht="12.75" customHeight="1">
      <c r="B391" s="138"/>
      <c r="C391" s="138"/>
    </row>
    <row r="392" spans="2:3" ht="12.75" customHeight="1">
      <c r="B392" s="138"/>
      <c r="C392" s="138"/>
    </row>
    <row r="393" spans="2:3" ht="12.75" customHeight="1">
      <c r="B393" s="138"/>
      <c r="C393" s="138"/>
    </row>
    <row r="394" spans="2:3" ht="12.75" customHeight="1">
      <c r="B394" s="138"/>
      <c r="C394" s="138"/>
    </row>
    <row r="395" spans="2:3" ht="12.75" customHeight="1">
      <c r="B395" s="138"/>
      <c r="C395" s="138"/>
    </row>
    <row r="396" spans="2:3" ht="12.75" customHeight="1">
      <c r="B396" s="138"/>
      <c r="C396" s="138"/>
    </row>
    <row r="397" spans="2:3" ht="12.75" customHeight="1">
      <c r="B397" s="138"/>
      <c r="C397" s="138"/>
    </row>
    <row r="398" spans="2:3" ht="12.75" customHeight="1">
      <c r="B398" s="138"/>
      <c r="C398" s="138"/>
    </row>
    <row r="399" spans="2:3" ht="12.75" customHeight="1">
      <c r="B399" s="138"/>
      <c r="C399" s="138"/>
    </row>
    <row r="400" spans="2:3" ht="12.75" customHeight="1">
      <c r="B400" s="138"/>
      <c r="C400" s="138"/>
    </row>
    <row r="401" spans="2:3" ht="12.75" customHeight="1">
      <c r="B401" s="138"/>
      <c r="C401" s="138"/>
    </row>
    <row r="402" spans="2:3" ht="12.75" customHeight="1">
      <c r="B402" s="138"/>
      <c r="C402" s="138"/>
    </row>
    <row r="403" spans="2:3" ht="12.75" customHeight="1">
      <c r="B403" s="138"/>
      <c r="C403" s="138"/>
    </row>
    <row r="404" spans="2:3" ht="12.75" customHeight="1">
      <c r="B404" s="138"/>
      <c r="C404" s="138"/>
    </row>
    <row r="405" spans="2:3" ht="12.75" customHeight="1">
      <c r="B405" s="138"/>
      <c r="C405" s="138"/>
    </row>
    <row r="406" spans="2:3" ht="12.75" customHeight="1">
      <c r="B406" s="138"/>
      <c r="C406" s="138"/>
    </row>
    <row r="407" spans="2:3" ht="12.75" customHeight="1">
      <c r="B407" s="138"/>
      <c r="C407" s="138"/>
    </row>
    <row r="408" spans="2:3" ht="12.75" customHeight="1">
      <c r="B408" s="138"/>
      <c r="C408" s="138"/>
    </row>
    <row r="409" spans="2:3" ht="12.75" customHeight="1">
      <c r="B409" s="138"/>
      <c r="C409" s="138"/>
    </row>
    <row r="410" spans="2:3" ht="12.75" customHeight="1">
      <c r="B410" s="138"/>
      <c r="C410" s="138"/>
    </row>
    <row r="411" spans="2:3" ht="12.75" customHeight="1">
      <c r="B411" s="138"/>
      <c r="C411" s="138"/>
    </row>
    <row r="412" spans="2:3" ht="12.75" customHeight="1">
      <c r="B412" s="138"/>
      <c r="C412" s="138"/>
    </row>
    <row r="413" spans="2:3" ht="12.75" customHeight="1">
      <c r="B413" s="138"/>
      <c r="C413" s="138"/>
    </row>
    <row r="414" spans="2:3" ht="12.75" customHeight="1">
      <c r="B414" s="138"/>
      <c r="C414" s="138"/>
    </row>
    <row r="415" spans="2:3" ht="12.75" customHeight="1">
      <c r="B415" s="138"/>
      <c r="C415" s="138"/>
    </row>
    <row r="416" spans="2:3" ht="12.75" customHeight="1">
      <c r="B416" s="138"/>
      <c r="C416" s="138"/>
    </row>
    <row r="417" spans="2:3" ht="12.75" customHeight="1">
      <c r="B417" s="138"/>
      <c r="C417" s="138"/>
    </row>
    <row r="418" spans="2:3" ht="12.75" customHeight="1">
      <c r="B418" s="138"/>
      <c r="C418" s="138"/>
    </row>
    <row r="419" spans="2:3" ht="12.75" customHeight="1">
      <c r="B419" s="138"/>
      <c r="C419" s="138"/>
    </row>
    <row r="420" spans="2:3" ht="12.75" customHeight="1">
      <c r="B420" s="138"/>
      <c r="C420" s="138"/>
    </row>
    <row r="421" spans="2:3" ht="12.75" customHeight="1">
      <c r="B421" s="138"/>
      <c r="C421" s="138"/>
    </row>
    <row r="422" spans="2:3" ht="12.75" customHeight="1">
      <c r="B422" s="138"/>
      <c r="C422" s="138"/>
    </row>
    <row r="423" spans="2:3" ht="12.75" customHeight="1">
      <c r="B423" s="138"/>
      <c r="C423" s="138"/>
    </row>
    <row r="424" spans="2:3" ht="12.75" customHeight="1">
      <c r="B424" s="138"/>
      <c r="C424" s="138"/>
    </row>
    <row r="425" spans="2:3" ht="12.75" customHeight="1">
      <c r="B425" s="138"/>
      <c r="C425" s="138"/>
    </row>
    <row r="426" spans="2:3" ht="12.75" customHeight="1">
      <c r="B426" s="138"/>
      <c r="C426" s="138"/>
    </row>
    <row r="427" spans="2:3" ht="12.75" customHeight="1">
      <c r="B427" s="138"/>
      <c r="C427" s="138"/>
    </row>
    <row r="428" spans="2:3" ht="12.75" customHeight="1">
      <c r="B428" s="138"/>
      <c r="C428" s="138"/>
    </row>
    <row r="429" spans="2:3" ht="12.75" customHeight="1">
      <c r="B429" s="138"/>
      <c r="C429" s="138"/>
    </row>
    <row r="430" spans="2:3" ht="12.75" customHeight="1">
      <c r="B430" s="138"/>
      <c r="C430" s="138"/>
    </row>
    <row r="431" spans="2:3" ht="12.75" customHeight="1">
      <c r="B431" s="138"/>
      <c r="C431" s="138"/>
    </row>
    <row r="432" spans="2:3" ht="12.75" customHeight="1">
      <c r="B432" s="138"/>
      <c r="C432" s="138"/>
    </row>
    <row r="433" spans="2:3" ht="12.75" customHeight="1">
      <c r="B433" s="138"/>
      <c r="C433" s="138"/>
    </row>
    <row r="434" spans="2:3" ht="12.75" customHeight="1">
      <c r="B434" s="138"/>
      <c r="C434" s="138"/>
    </row>
    <row r="435" spans="2:3" ht="12.75" customHeight="1">
      <c r="B435" s="138"/>
      <c r="C435" s="138"/>
    </row>
    <row r="436" spans="2:3" ht="12.75" customHeight="1">
      <c r="B436" s="138"/>
      <c r="C436" s="138"/>
    </row>
    <row r="437" spans="2:3" ht="12.75" customHeight="1">
      <c r="B437" s="138"/>
      <c r="C437" s="138"/>
    </row>
    <row r="438" spans="2:3" ht="12.75" customHeight="1">
      <c r="B438" s="138"/>
      <c r="C438" s="138"/>
    </row>
    <row r="439" spans="2:3" ht="12.75" customHeight="1">
      <c r="B439" s="138"/>
      <c r="C439" s="138"/>
    </row>
    <row r="440" spans="2:3" ht="12.75" customHeight="1">
      <c r="B440" s="138"/>
      <c r="C440" s="138"/>
    </row>
    <row r="441" spans="2:3" ht="12.75" customHeight="1">
      <c r="B441" s="138"/>
      <c r="C441" s="138"/>
    </row>
    <row r="442" spans="2:3" ht="12.75" customHeight="1">
      <c r="B442" s="138"/>
      <c r="C442" s="138"/>
    </row>
    <row r="443" spans="2:3" ht="12.75" customHeight="1">
      <c r="B443" s="138"/>
      <c r="C443" s="138"/>
    </row>
    <row r="444" spans="2:3" ht="12.75" customHeight="1">
      <c r="B444" s="138"/>
      <c r="C444" s="138"/>
    </row>
    <row r="445" spans="2:3" ht="12.75" customHeight="1">
      <c r="B445" s="138"/>
      <c r="C445" s="138"/>
    </row>
    <row r="446" spans="2:3" ht="12.75" customHeight="1">
      <c r="B446" s="138"/>
      <c r="C446" s="138"/>
    </row>
    <row r="447" spans="2:3" ht="12.75" customHeight="1">
      <c r="B447" s="138"/>
      <c r="C447" s="138"/>
    </row>
    <row r="448" spans="2:3" ht="12.75" customHeight="1">
      <c r="B448" s="138"/>
      <c r="C448" s="138"/>
    </row>
    <row r="449" spans="2:3" ht="12.75" customHeight="1">
      <c r="B449" s="138"/>
      <c r="C449" s="138"/>
    </row>
    <row r="450" spans="2:3" ht="12.75" customHeight="1">
      <c r="B450" s="138"/>
      <c r="C450" s="138"/>
    </row>
    <row r="451" spans="2:3" ht="12.75" customHeight="1">
      <c r="B451" s="138"/>
      <c r="C451" s="138"/>
    </row>
    <row r="452" spans="2:3" ht="12.75" customHeight="1">
      <c r="B452" s="138"/>
      <c r="C452" s="138"/>
    </row>
    <row r="453" spans="2:3" ht="12.75" customHeight="1">
      <c r="B453" s="138"/>
      <c r="C453" s="138"/>
    </row>
    <row r="454" spans="2:3" ht="12.75" customHeight="1">
      <c r="B454" s="138"/>
      <c r="C454" s="138"/>
    </row>
    <row r="455" spans="2:3" ht="12.75" customHeight="1">
      <c r="B455" s="138"/>
      <c r="C455" s="138"/>
    </row>
    <row r="456" spans="2:3" ht="12.75" customHeight="1">
      <c r="B456" s="138"/>
      <c r="C456" s="138"/>
    </row>
    <row r="457" spans="2:3" ht="12.75" customHeight="1">
      <c r="B457" s="138"/>
      <c r="C457" s="138"/>
    </row>
    <row r="458" spans="2:3" ht="12.75" customHeight="1">
      <c r="B458" s="138"/>
      <c r="C458" s="138"/>
    </row>
    <row r="459" spans="2:3" ht="12.75" customHeight="1">
      <c r="B459" s="138"/>
      <c r="C459" s="138"/>
    </row>
    <row r="460" spans="2:3" ht="12.75" customHeight="1">
      <c r="B460" s="138"/>
      <c r="C460" s="138"/>
    </row>
    <row r="461" spans="2:3" ht="12.75" customHeight="1">
      <c r="B461" s="138"/>
      <c r="C461" s="138"/>
    </row>
    <row r="462" spans="2:3" ht="12.75" customHeight="1">
      <c r="B462" s="138"/>
      <c r="C462" s="138"/>
    </row>
    <row r="463" spans="2:3" ht="12.75" customHeight="1">
      <c r="B463" s="138"/>
      <c r="C463" s="138"/>
    </row>
    <row r="464" spans="2:3" ht="12.75" customHeight="1">
      <c r="B464" s="138"/>
      <c r="C464" s="138"/>
    </row>
    <row r="465" spans="2:3" ht="12.75" customHeight="1">
      <c r="B465" s="138"/>
      <c r="C465" s="138"/>
    </row>
    <row r="466" spans="2:3" ht="12.75" customHeight="1">
      <c r="B466" s="138"/>
      <c r="C466" s="138"/>
    </row>
    <row r="467" spans="2:3" ht="12.75" customHeight="1">
      <c r="B467" s="138"/>
      <c r="C467" s="138"/>
    </row>
    <row r="468" spans="2:3" ht="12.75" customHeight="1">
      <c r="B468" s="138"/>
      <c r="C468" s="138"/>
    </row>
    <row r="469" spans="2:3" ht="12.75" customHeight="1">
      <c r="B469" s="138"/>
      <c r="C469" s="138"/>
    </row>
    <row r="470" spans="2:3" ht="12.75" customHeight="1">
      <c r="B470" s="138"/>
      <c r="C470" s="138"/>
    </row>
    <row r="471" spans="2:3" ht="12.75" customHeight="1">
      <c r="B471" s="138"/>
      <c r="C471" s="138"/>
    </row>
    <row r="472" spans="2:3" ht="12.75" customHeight="1">
      <c r="B472" s="138"/>
      <c r="C472" s="138"/>
    </row>
    <row r="473" spans="2:3" ht="12.75" customHeight="1">
      <c r="B473" s="138"/>
      <c r="C473" s="138"/>
    </row>
    <row r="474" spans="2:3" ht="12.75" customHeight="1">
      <c r="B474" s="138"/>
      <c r="C474" s="138"/>
    </row>
    <row r="475" spans="2:3" ht="12.75" customHeight="1">
      <c r="B475" s="138"/>
      <c r="C475" s="138"/>
    </row>
    <row r="476" spans="2:3" ht="12.75" customHeight="1">
      <c r="B476" s="138"/>
      <c r="C476" s="138"/>
    </row>
    <row r="477" spans="2:3" ht="12.75" customHeight="1">
      <c r="B477" s="138"/>
      <c r="C477" s="138"/>
    </row>
    <row r="478" spans="2:3" ht="12.75" customHeight="1">
      <c r="B478" s="138"/>
      <c r="C478" s="138"/>
    </row>
    <row r="479" spans="2:3" ht="12.75" customHeight="1">
      <c r="B479" s="138"/>
      <c r="C479" s="138"/>
    </row>
    <row r="480" spans="2:3" ht="12.75" customHeight="1">
      <c r="B480" s="138"/>
      <c r="C480" s="138"/>
    </row>
    <row r="481" spans="2:3" ht="12.75" customHeight="1">
      <c r="B481" s="138"/>
      <c r="C481" s="138"/>
    </row>
    <row r="482" spans="2:3" ht="12.75" customHeight="1">
      <c r="B482" s="138"/>
      <c r="C482" s="138"/>
    </row>
    <row r="483" spans="2:3" ht="12.75" customHeight="1">
      <c r="B483" s="138"/>
      <c r="C483" s="138"/>
    </row>
    <row r="484" spans="2:3" ht="12.75" customHeight="1">
      <c r="B484" s="138"/>
      <c r="C484" s="138"/>
    </row>
    <row r="485" spans="2:3" ht="12.75" customHeight="1">
      <c r="B485" s="138"/>
      <c r="C485" s="138"/>
    </row>
    <row r="486" spans="2:3" ht="12.75" customHeight="1">
      <c r="B486" s="138"/>
      <c r="C486" s="138"/>
    </row>
    <row r="487" spans="2:3" ht="12.75" customHeight="1">
      <c r="B487" s="138"/>
      <c r="C487" s="138"/>
    </row>
    <row r="488" spans="2:3" ht="12.75" customHeight="1">
      <c r="B488" s="138"/>
      <c r="C488" s="138"/>
    </row>
    <row r="489" spans="2:3" ht="12.75" customHeight="1">
      <c r="B489" s="138"/>
      <c r="C489" s="138"/>
    </row>
    <row r="490" spans="2:3" ht="12.75" customHeight="1">
      <c r="B490" s="138"/>
      <c r="C490" s="138"/>
    </row>
    <row r="491" spans="2:3" ht="12.75" customHeight="1">
      <c r="B491" s="138"/>
      <c r="C491" s="138"/>
    </row>
    <row r="492" spans="2:3" ht="12.75" customHeight="1">
      <c r="B492" s="138"/>
      <c r="C492" s="138"/>
    </row>
    <row r="493" spans="2:3" ht="12.75" customHeight="1">
      <c r="B493" s="138"/>
      <c r="C493" s="138"/>
    </row>
    <row r="494" spans="2:3" ht="12.75" customHeight="1">
      <c r="B494" s="138"/>
      <c r="C494" s="138"/>
    </row>
    <row r="495" spans="2:3" ht="12.75" customHeight="1">
      <c r="B495" s="138"/>
      <c r="C495" s="138"/>
    </row>
    <row r="496" spans="2:3" ht="12.75" customHeight="1">
      <c r="B496" s="138"/>
      <c r="C496" s="138"/>
    </row>
    <row r="497" spans="2:3" ht="12.75" customHeight="1">
      <c r="B497" s="138"/>
      <c r="C497" s="138"/>
    </row>
    <row r="498" spans="2:3" ht="12.75" customHeight="1">
      <c r="B498" s="138"/>
      <c r="C498" s="138"/>
    </row>
    <row r="499" spans="2:3" ht="12.75" customHeight="1">
      <c r="B499" s="138"/>
      <c r="C499" s="138"/>
    </row>
    <row r="500" spans="2:3" ht="12.75" customHeight="1">
      <c r="B500" s="138"/>
      <c r="C500" s="138"/>
    </row>
    <row r="501" spans="2:3" ht="12.75" customHeight="1">
      <c r="B501" s="138"/>
      <c r="C501" s="138"/>
    </row>
    <row r="502" spans="2:3" ht="12.75" customHeight="1">
      <c r="B502" s="138"/>
      <c r="C502" s="138"/>
    </row>
    <row r="503" spans="2:3" ht="12.75" customHeight="1">
      <c r="B503" s="138"/>
      <c r="C503" s="138"/>
    </row>
    <row r="504" spans="2:3" ht="12.75" customHeight="1">
      <c r="B504" s="138"/>
      <c r="C504" s="138"/>
    </row>
    <row r="505" spans="2:3" ht="12.75" customHeight="1">
      <c r="B505" s="138"/>
      <c r="C505" s="138"/>
    </row>
    <row r="506" spans="2:3" ht="12.75" customHeight="1">
      <c r="B506" s="138"/>
      <c r="C506" s="138"/>
    </row>
    <row r="507" spans="2:3" ht="12.75" customHeight="1">
      <c r="B507" s="138"/>
      <c r="C507" s="138"/>
    </row>
    <row r="508" spans="2:3" ht="12.75" customHeight="1">
      <c r="B508" s="138"/>
      <c r="C508" s="138"/>
    </row>
    <row r="509" spans="2:3" ht="12.75" customHeight="1">
      <c r="B509" s="138"/>
      <c r="C509" s="138"/>
    </row>
    <row r="510" spans="2:3" ht="12.75" customHeight="1">
      <c r="B510" s="138"/>
      <c r="C510" s="138"/>
    </row>
    <row r="511" spans="2:3" ht="12.75" customHeight="1">
      <c r="B511" s="138"/>
      <c r="C511" s="138"/>
    </row>
    <row r="512" spans="2:3" ht="12.75" customHeight="1">
      <c r="B512" s="138"/>
      <c r="C512" s="138"/>
    </row>
    <row r="513" spans="2:3" ht="12.75" customHeight="1">
      <c r="B513" s="138"/>
      <c r="C513" s="138"/>
    </row>
    <row r="514" spans="2:3" ht="12.75" customHeight="1">
      <c r="B514" s="138"/>
      <c r="C514" s="138"/>
    </row>
    <row r="515" spans="2:3" ht="12.75" customHeight="1">
      <c r="B515" s="138"/>
      <c r="C515" s="138"/>
    </row>
    <row r="516" spans="2:3" ht="12.75" customHeight="1">
      <c r="B516" s="138"/>
      <c r="C516" s="138"/>
    </row>
    <row r="517" spans="2:3" ht="12.75" customHeight="1">
      <c r="B517" s="138"/>
      <c r="C517" s="138"/>
    </row>
    <row r="518" spans="2:3" ht="12.75" customHeight="1">
      <c r="B518" s="138"/>
      <c r="C518" s="138"/>
    </row>
    <row r="519" spans="2:3" ht="12.75" customHeight="1">
      <c r="B519" s="138"/>
      <c r="C519" s="138"/>
    </row>
    <row r="520" spans="2:3" ht="12.75" customHeight="1">
      <c r="B520" s="138"/>
      <c r="C520" s="138"/>
    </row>
    <row r="521" spans="2:3" ht="12.75" customHeight="1">
      <c r="B521" s="138"/>
      <c r="C521" s="138"/>
    </row>
    <row r="522" spans="2:3" ht="12.75" customHeight="1">
      <c r="B522" s="138"/>
      <c r="C522" s="138"/>
    </row>
    <row r="523" spans="2:3" ht="12.75" customHeight="1">
      <c r="B523" s="138"/>
      <c r="C523" s="138"/>
    </row>
    <row r="524" spans="2:3" ht="12.75" customHeight="1">
      <c r="B524" s="138"/>
      <c r="C524" s="138"/>
    </row>
    <row r="525" spans="2:3" ht="12.75" customHeight="1">
      <c r="B525" s="138"/>
      <c r="C525" s="138"/>
    </row>
    <row r="526" spans="2:3" ht="12.75" customHeight="1">
      <c r="B526" s="138"/>
      <c r="C526" s="138"/>
    </row>
    <row r="527" spans="2:3" ht="12.75" customHeight="1">
      <c r="B527" s="138"/>
      <c r="C527" s="138"/>
    </row>
    <row r="528" spans="2:3" ht="12.75" customHeight="1">
      <c r="B528" s="138"/>
      <c r="C528" s="138"/>
    </row>
    <row r="529" spans="2:3" ht="12.75" customHeight="1">
      <c r="B529" s="138"/>
      <c r="C529" s="138"/>
    </row>
    <row r="530" spans="2:3" ht="12.75" customHeight="1">
      <c r="B530" s="138"/>
      <c r="C530" s="138"/>
    </row>
    <row r="531" spans="2:3" ht="12.75" customHeight="1">
      <c r="B531" s="138"/>
      <c r="C531" s="138"/>
    </row>
    <row r="532" spans="2:3" ht="12.75" customHeight="1">
      <c r="B532" s="138"/>
      <c r="C532" s="138"/>
    </row>
    <row r="533" spans="2:3" ht="12.75" customHeight="1">
      <c r="B533" s="138"/>
      <c r="C533" s="138"/>
    </row>
    <row r="534" spans="2:3" ht="12.75" customHeight="1">
      <c r="B534" s="138"/>
      <c r="C534" s="138"/>
    </row>
    <row r="535" spans="2:3" ht="12.75" customHeight="1">
      <c r="B535" s="138"/>
      <c r="C535" s="138"/>
    </row>
    <row r="536" spans="2:3" ht="12.75" customHeight="1">
      <c r="B536" s="138"/>
      <c r="C536" s="138"/>
    </row>
    <row r="537" spans="2:3" ht="12.75" customHeight="1">
      <c r="B537" s="138"/>
      <c r="C537" s="138"/>
    </row>
    <row r="538" spans="2:3" ht="12.75" customHeight="1">
      <c r="B538" s="138"/>
      <c r="C538" s="138"/>
    </row>
    <row r="539" spans="2:3" ht="12.75" customHeight="1">
      <c r="B539" s="138"/>
      <c r="C539" s="138"/>
    </row>
    <row r="540" spans="2:3" ht="12.75" customHeight="1">
      <c r="B540" s="138"/>
      <c r="C540" s="138"/>
    </row>
    <row r="541" spans="2:3" ht="12.75" customHeight="1">
      <c r="B541" s="138"/>
      <c r="C541" s="138"/>
    </row>
    <row r="542" spans="2:3" ht="12.75" customHeight="1">
      <c r="B542" s="138"/>
      <c r="C542" s="138"/>
    </row>
    <row r="543" spans="2:3" ht="12.75" customHeight="1">
      <c r="B543" s="138"/>
      <c r="C543" s="138"/>
    </row>
    <row r="544" spans="2:3" ht="12.75" customHeight="1">
      <c r="B544" s="138"/>
      <c r="C544" s="138"/>
    </row>
    <row r="545" spans="2:3" ht="12.75" customHeight="1">
      <c r="B545" s="138"/>
      <c r="C545" s="138"/>
    </row>
    <row r="546" spans="2:3" ht="12.75" customHeight="1">
      <c r="B546" s="138"/>
      <c r="C546" s="138"/>
    </row>
    <row r="547" spans="2:3" ht="12.75" customHeight="1">
      <c r="B547" s="138"/>
      <c r="C547" s="138"/>
    </row>
    <row r="548" spans="2:3" ht="12.75" customHeight="1">
      <c r="B548" s="138"/>
      <c r="C548" s="138"/>
    </row>
    <row r="549" spans="2:3" ht="12.75" customHeight="1">
      <c r="B549" s="138"/>
      <c r="C549" s="138"/>
    </row>
    <row r="550" spans="2:3" ht="12.75" customHeight="1">
      <c r="B550" s="138"/>
      <c r="C550" s="138"/>
    </row>
    <row r="551" spans="2:3" ht="12.75" customHeight="1">
      <c r="B551" s="138"/>
      <c r="C551" s="138"/>
    </row>
    <row r="552" spans="2:3" ht="12.75" customHeight="1">
      <c r="B552" s="138"/>
      <c r="C552" s="138"/>
    </row>
    <row r="553" spans="2:3" ht="12.75" customHeight="1">
      <c r="B553" s="138"/>
      <c r="C553" s="138"/>
    </row>
    <row r="554" spans="2:3" ht="12.75" customHeight="1">
      <c r="B554" s="138"/>
      <c r="C554" s="138"/>
    </row>
    <row r="555" spans="2:3" ht="12.75" customHeight="1">
      <c r="B555" s="138"/>
      <c r="C555" s="138"/>
    </row>
    <row r="556" spans="2:3" ht="12.75" customHeight="1">
      <c r="B556" s="138"/>
      <c r="C556" s="138"/>
    </row>
    <row r="557" spans="2:3" ht="12.75" customHeight="1">
      <c r="B557" s="138"/>
      <c r="C557" s="138"/>
    </row>
    <row r="558" spans="2:3" ht="12.75" customHeight="1">
      <c r="B558" s="138"/>
      <c r="C558" s="138"/>
    </row>
    <row r="559" spans="2:3" ht="12.75" customHeight="1">
      <c r="B559" s="138"/>
      <c r="C559" s="138"/>
    </row>
    <row r="560" spans="2:3" ht="12.75" customHeight="1">
      <c r="B560" s="138"/>
      <c r="C560" s="138"/>
    </row>
    <row r="561" spans="2:3" ht="12.75" customHeight="1">
      <c r="B561" s="138"/>
      <c r="C561" s="138"/>
    </row>
    <row r="562" spans="2:3" ht="12.75" customHeight="1">
      <c r="B562" s="138"/>
      <c r="C562" s="138"/>
    </row>
    <row r="563" spans="2:3" ht="12.75" customHeight="1">
      <c r="B563" s="138"/>
      <c r="C563" s="138"/>
    </row>
    <row r="564" spans="2:3" ht="12.75" customHeight="1">
      <c r="B564" s="138"/>
      <c r="C564" s="138"/>
    </row>
    <row r="565" spans="2:3" ht="12.75" customHeight="1">
      <c r="B565" s="138"/>
      <c r="C565" s="138"/>
    </row>
    <row r="566" spans="2:3" ht="12.75" customHeight="1">
      <c r="B566" s="138"/>
      <c r="C566" s="138"/>
    </row>
    <row r="567" spans="2:3" ht="12.75" customHeight="1">
      <c r="B567" s="138"/>
      <c r="C567" s="138"/>
    </row>
    <row r="568" spans="2:3" ht="12.75" customHeight="1">
      <c r="B568" s="138"/>
      <c r="C568" s="138"/>
    </row>
    <row r="569" spans="2:3" ht="12.75" customHeight="1">
      <c r="B569" s="138"/>
      <c r="C569" s="138"/>
    </row>
    <row r="570" spans="2:3" ht="12.75" customHeight="1">
      <c r="B570" s="138"/>
      <c r="C570" s="138"/>
    </row>
    <row r="571" spans="2:3" ht="12.75" customHeight="1">
      <c r="B571" s="138"/>
      <c r="C571" s="138"/>
    </row>
    <row r="572" spans="2:3" ht="12.75" customHeight="1">
      <c r="B572" s="138"/>
      <c r="C572" s="138"/>
    </row>
    <row r="573" spans="2:3" ht="12.75" customHeight="1">
      <c r="B573" s="138"/>
      <c r="C573" s="138"/>
    </row>
    <row r="574" spans="2:3" ht="12.75" customHeight="1">
      <c r="B574" s="138"/>
      <c r="C574" s="138"/>
    </row>
    <row r="575" spans="2:3" ht="12.75" customHeight="1">
      <c r="B575" s="138"/>
      <c r="C575" s="138"/>
    </row>
    <row r="576" spans="2:3" ht="12.75" customHeight="1">
      <c r="B576" s="138"/>
      <c r="C576" s="138"/>
    </row>
    <row r="577" spans="2:3" ht="12.75" customHeight="1">
      <c r="B577" s="138"/>
      <c r="C577" s="138"/>
    </row>
    <row r="578" spans="2:3" ht="12.75" customHeight="1">
      <c r="B578" s="138"/>
      <c r="C578" s="138"/>
    </row>
    <row r="579" spans="2:3" ht="12.75" customHeight="1">
      <c r="B579" s="138"/>
      <c r="C579" s="138"/>
    </row>
    <row r="580" spans="2:3" ht="12.75" customHeight="1">
      <c r="B580" s="138"/>
      <c r="C580" s="138"/>
    </row>
    <row r="581" spans="2:3" ht="12.75" customHeight="1">
      <c r="B581" s="138"/>
      <c r="C581" s="138"/>
    </row>
    <row r="582" spans="2:3" ht="12.75" customHeight="1">
      <c r="B582" s="138"/>
      <c r="C582" s="138"/>
    </row>
    <row r="583" spans="2:3" ht="12.75" customHeight="1">
      <c r="B583" s="138"/>
      <c r="C583" s="138"/>
    </row>
    <row r="584" spans="2:3" ht="12.75" customHeight="1">
      <c r="B584" s="138"/>
      <c r="C584" s="138"/>
    </row>
    <row r="585" spans="2:3" ht="12.75" customHeight="1">
      <c r="B585" s="138"/>
      <c r="C585" s="138"/>
    </row>
    <row r="586" spans="2:3" ht="12.75" customHeight="1">
      <c r="B586" s="138"/>
      <c r="C586" s="138"/>
    </row>
    <row r="587" spans="2:3" ht="12.75" customHeight="1">
      <c r="B587" s="138"/>
      <c r="C587" s="138"/>
    </row>
    <row r="588" spans="2:3" ht="12.75" customHeight="1">
      <c r="B588" s="138"/>
      <c r="C588" s="138"/>
    </row>
    <row r="589" spans="2:3" ht="12.75" customHeight="1">
      <c r="B589" s="138"/>
      <c r="C589" s="138"/>
    </row>
    <row r="590" spans="2:3" ht="12.75" customHeight="1">
      <c r="B590" s="138"/>
      <c r="C590" s="138"/>
    </row>
    <row r="591" spans="2:3" ht="12.75" customHeight="1">
      <c r="B591" s="138"/>
      <c r="C591" s="138"/>
    </row>
    <row r="592" spans="2:3" ht="12.75" customHeight="1">
      <c r="B592" s="138"/>
      <c r="C592" s="138"/>
    </row>
    <row r="593" spans="2:3" ht="12.75" customHeight="1">
      <c r="B593" s="138"/>
      <c r="C593" s="138"/>
    </row>
    <row r="594" spans="2:3" ht="12.75" customHeight="1">
      <c r="B594" s="138"/>
      <c r="C594" s="138"/>
    </row>
    <row r="595" spans="2:3" ht="12.75" customHeight="1">
      <c r="B595" s="138"/>
      <c r="C595" s="138"/>
    </row>
    <row r="596" spans="2:3" ht="12.75" customHeight="1">
      <c r="B596" s="138"/>
      <c r="C596" s="138"/>
    </row>
    <row r="597" spans="2:3" ht="12.75" customHeight="1">
      <c r="B597" s="138"/>
      <c r="C597" s="138"/>
    </row>
    <row r="598" spans="2:3" ht="12.75" customHeight="1">
      <c r="B598" s="138"/>
      <c r="C598" s="138"/>
    </row>
    <row r="599" spans="2:3" ht="12.75" customHeight="1">
      <c r="B599" s="138"/>
      <c r="C599" s="138"/>
    </row>
    <row r="600" spans="2:3" ht="12.75" customHeight="1">
      <c r="B600" s="138"/>
      <c r="C600" s="138"/>
    </row>
    <row r="601" spans="2:3" ht="12.75" customHeight="1">
      <c r="B601" s="138"/>
      <c r="C601" s="138"/>
    </row>
    <row r="602" spans="2:3" ht="12.75" customHeight="1">
      <c r="B602" s="138"/>
      <c r="C602" s="138"/>
    </row>
    <row r="603" spans="2:3" ht="12.75" customHeight="1">
      <c r="B603" s="138"/>
      <c r="C603" s="138"/>
    </row>
    <row r="604" spans="2:3" ht="12.75" customHeight="1">
      <c r="B604" s="138"/>
      <c r="C604" s="138"/>
    </row>
    <row r="605" spans="2:3" ht="12.75" customHeight="1">
      <c r="B605" s="138"/>
      <c r="C605" s="138"/>
    </row>
    <row r="606" spans="2:3" ht="12.75" customHeight="1">
      <c r="B606" s="138"/>
      <c r="C606" s="138"/>
    </row>
    <row r="607" spans="2:3" ht="12.75" customHeight="1">
      <c r="B607" s="138"/>
      <c r="C607" s="138"/>
    </row>
    <row r="608" spans="2:3" ht="12.75" customHeight="1">
      <c r="B608" s="138"/>
      <c r="C608" s="138"/>
    </row>
    <row r="609" spans="2:3" ht="12.75" customHeight="1">
      <c r="B609" s="138"/>
      <c r="C609" s="138"/>
    </row>
    <row r="610" spans="2:3" ht="12.75" customHeight="1">
      <c r="B610" s="138"/>
      <c r="C610" s="138"/>
    </row>
    <row r="611" spans="2:3" ht="12.75" customHeight="1">
      <c r="B611" s="138"/>
      <c r="C611" s="138"/>
    </row>
    <row r="612" spans="2:3" ht="12.75" customHeight="1">
      <c r="B612" s="138"/>
      <c r="C612" s="138"/>
    </row>
    <row r="613" spans="2:3" ht="12.75" customHeight="1">
      <c r="B613" s="138"/>
      <c r="C613" s="138"/>
    </row>
    <row r="614" spans="2:3" ht="12.75" customHeight="1">
      <c r="B614" s="138"/>
      <c r="C614" s="138"/>
    </row>
    <row r="615" spans="2:3" ht="12.75" customHeight="1">
      <c r="B615" s="138"/>
      <c r="C615" s="138"/>
    </row>
    <row r="616" spans="2:3" ht="12.75" customHeight="1">
      <c r="B616" s="138"/>
      <c r="C616" s="138"/>
    </row>
    <row r="617" spans="2:3" ht="12.75" customHeight="1">
      <c r="B617" s="138"/>
      <c r="C617" s="138"/>
    </row>
    <row r="618" spans="2:3" ht="12.75" customHeight="1">
      <c r="B618" s="138"/>
      <c r="C618" s="138"/>
    </row>
    <row r="619" spans="2:3" ht="12.75" customHeight="1">
      <c r="B619" s="138"/>
      <c r="C619" s="138"/>
    </row>
    <row r="620" spans="2:3" ht="12.75" customHeight="1">
      <c r="B620" s="138"/>
      <c r="C620" s="138"/>
    </row>
    <row r="621" spans="2:3" ht="12.75" customHeight="1">
      <c r="B621" s="138"/>
      <c r="C621" s="138"/>
    </row>
    <row r="622" spans="2:3" ht="12.75" customHeight="1">
      <c r="B622" s="138"/>
      <c r="C622" s="138"/>
    </row>
    <row r="623" spans="2:3" ht="12.75" customHeight="1">
      <c r="B623" s="138"/>
      <c r="C623" s="138"/>
    </row>
    <row r="624" spans="2:3" ht="12.75" customHeight="1">
      <c r="B624" s="138"/>
      <c r="C624" s="138"/>
    </row>
    <row r="625" spans="2:3" ht="12.75" customHeight="1">
      <c r="B625" s="138"/>
      <c r="C625" s="138"/>
    </row>
    <row r="626" spans="2:3" ht="12.75" customHeight="1">
      <c r="B626" s="138"/>
      <c r="C626" s="138"/>
    </row>
    <row r="627" spans="2:3" ht="12.75" customHeight="1">
      <c r="B627" s="138"/>
      <c r="C627" s="138"/>
    </row>
    <row r="628" spans="2:3" ht="12.75" customHeight="1">
      <c r="B628" s="138"/>
      <c r="C628" s="138"/>
    </row>
    <row r="629" spans="2:3" ht="12.75" customHeight="1">
      <c r="B629" s="138"/>
      <c r="C629" s="138"/>
    </row>
    <row r="630" spans="2:3" ht="12.75" customHeight="1">
      <c r="B630" s="138"/>
      <c r="C630" s="138"/>
    </row>
    <row r="631" spans="2:3" ht="12.75" customHeight="1">
      <c r="B631" s="138"/>
      <c r="C631" s="138"/>
    </row>
    <row r="632" spans="2:3" ht="12.75" customHeight="1">
      <c r="B632" s="138"/>
      <c r="C632" s="138"/>
    </row>
    <row r="633" spans="2:3" ht="12.75" customHeight="1">
      <c r="B633" s="138"/>
      <c r="C633" s="138"/>
    </row>
    <row r="634" spans="2:3" ht="12.75" customHeight="1">
      <c r="B634" s="138"/>
      <c r="C634" s="138"/>
    </row>
    <row r="635" spans="2:3" ht="12.75" customHeight="1">
      <c r="B635" s="138"/>
      <c r="C635" s="138"/>
    </row>
    <row r="636" spans="2:3" ht="12.75" customHeight="1">
      <c r="B636" s="138"/>
      <c r="C636" s="138"/>
    </row>
    <row r="637" spans="2:3" ht="12.75" customHeight="1">
      <c r="B637" s="138"/>
      <c r="C637" s="138"/>
    </row>
    <row r="638" spans="2:3" ht="12.75" customHeight="1">
      <c r="B638" s="138"/>
      <c r="C638" s="138"/>
    </row>
    <row r="639" spans="2:3" ht="12.75" customHeight="1">
      <c r="B639" s="138"/>
      <c r="C639" s="138"/>
    </row>
    <row r="640" spans="2:3" ht="12.75" customHeight="1">
      <c r="B640" s="138"/>
      <c r="C640" s="138"/>
    </row>
    <row r="641" spans="2:3" ht="12.75" customHeight="1">
      <c r="B641" s="138"/>
      <c r="C641" s="138"/>
    </row>
    <row r="642" spans="2:3" ht="12.75" customHeight="1">
      <c r="B642" s="138"/>
      <c r="C642" s="138"/>
    </row>
    <row r="643" spans="2:3" ht="12.75" customHeight="1">
      <c r="B643" s="138"/>
      <c r="C643" s="138"/>
    </row>
    <row r="644" spans="2:3" ht="12.75" customHeight="1">
      <c r="B644" s="138"/>
      <c r="C644" s="138"/>
    </row>
    <row r="645" spans="2:3" ht="12.75" customHeight="1">
      <c r="B645" s="138"/>
      <c r="C645" s="138"/>
    </row>
    <row r="646" spans="2:3" ht="12.75" customHeight="1">
      <c r="B646" s="138"/>
      <c r="C646" s="138"/>
    </row>
    <row r="647" spans="2:3" ht="12.75" customHeight="1">
      <c r="B647" s="138"/>
      <c r="C647" s="138"/>
    </row>
    <row r="648" spans="2:3" ht="12.75" customHeight="1">
      <c r="B648" s="138"/>
      <c r="C648" s="138"/>
    </row>
    <row r="649" spans="2:3" ht="12.75" customHeight="1">
      <c r="B649" s="138"/>
      <c r="C649" s="138"/>
    </row>
    <row r="650" spans="2:3" ht="12.75" customHeight="1">
      <c r="B650" s="138"/>
      <c r="C650" s="138"/>
    </row>
    <row r="651" spans="2:3" ht="12.75" customHeight="1">
      <c r="B651" s="138"/>
      <c r="C651" s="138"/>
    </row>
    <row r="652" spans="2:3" ht="12.75" customHeight="1">
      <c r="B652" s="138"/>
      <c r="C652" s="138"/>
    </row>
    <row r="653" spans="2:3" ht="12.75" customHeight="1">
      <c r="B653" s="138"/>
      <c r="C653" s="138"/>
    </row>
    <row r="654" spans="2:3" ht="12.75" customHeight="1">
      <c r="B654" s="138"/>
      <c r="C654" s="138"/>
    </row>
    <row r="655" spans="2:3" ht="12.75" customHeight="1">
      <c r="B655" s="138"/>
      <c r="C655" s="138"/>
    </row>
    <row r="656" spans="2:3" ht="12.75" customHeight="1">
      <c r="B656" s="138"/>
      <c r="C656" s="138"/>
    </row>
    <row r="657" spans="2:3" ht="12.75" customHeight="1">
      <c r="B657" s="138"/>
      <c r="C657" s="138"/>
    </row>
    <row r="658" spans="2:3" ht="12.75" customHeight="1">
      <c r="B658" s="138"/>
      <c r="C658" s="138"/>
    </row>
    <row r="659" spans="2:3" ht="12.75" customHeight="1">
      <c r="B659" s="138"/>
      <c r="C659" s="138"/>
    </row>
    <row r="660" spans="2:3" ht="12.75" customHeight="1">
      <c r="B660" s="138"/>
      <c r="C660" s="138"/>
    </row>
    <row r="661" spans="2:3" ht="12.75" customHeight="1">
      <c r="B661" s="138"/>
      <c r="C661" s="138"/>
    </row>
    <row r="662" spans="2:3" ht="12.75" customHeight="1">
      <c r="B662" s="138"/>
      <c r="C662" s="138"/>
    </row>
    <row r="663" spans="2:3" ht="12.75" customHeight="1">
      <c r="B663" s="138"/>
      <c r="C663" s="138"/>
    </row>
    <row r="664" spans="2:3" ht="12.75" customHeight="1">
      <c r="B664" s="138"/>
      <c r="C664" s="138"/>
    </row>
    <row r="665" spans="2:3" ht="12.75" customHeight="1">
      <c r="B665" s="138"/>
      <c r="C665" s="138"/>
    </row>
    <row r="666" spans="2:3" ht="12.75" customHeight="1">
      <c r="B666" s="138"/>
      <c r="C666" s="138"/>
    </row>
    <row r="667" spans="2:3" ht="12.75" customHeight="1">
      <c r="B667" s="138"/>
      <c r="C667" s="138"/>
    </row>
    <row r="668" spans="2:3" ht="12.75" customHeight="1">
      <c r="B668" s="138"/>
      <c r="C668" s="138"/>
    </row>
    <row r="669" spans="2:3" ht="12.75" customHeight="1">
      <c r="B669" s="138"/>
      <c r="C669" s="138"/>
    </row>
    <row r="670" spans="2:3" ht="12.75" customHeight="1">
      <c r="B670" s="138"/>
      <c r="C670" s="138"/>
    </row>
    <row r="671" spans="2:3" ht="12.75" customHeight="1">
      <c r="B671" s="138"/>
      <c r="C671" s="138"/>
    </row>
    <row r="672" spans="2:3" ht="12.75" customHeight="1">
      <c r="B672" s="138"/>
      <c r="C672" s="138"/>
    </row>
    <row r="673" spans="2:3" ht="12.75" customHeight="1">
      <c r="B673" s="138"/>
      <c r="C673" s="138"/>
    </row>
    <row r="674" spans="2:3" ht="12.75" customHeight="1">
      <c r="B674" s="138"/>
      <c r="C674" s="138"/>
    </row>
    <row r="675" spans="2:3" ht="12.75" customHeight="1">
      <c r="B675" s="138"/>
      <c r="C675" s="138"/>
    </row>
    <row r="676" spans="2:3" ht="12.75" customHeight="1">
      <c r="B676" s="138"/>
      <c r="C676" s="138"/>
    </row>
    <row r="677" spans="2:3" ht="12.75" customHeight="1">
      <c r="B677" s="138"/>
      <c r="C677" s="138"/>
    </row>
    <row r="678" spans="2:3" ht="12.75" customHeight="1">
      <c r="B678" s="138"/>
      <c r="C678" s="138"/>
    </row>
    <row r="679" spans="2:3" ht="12.75" customHeight="1">
      <c r="B679" s="138"/>
      <c r="C679" s="138"/>
    </row>
    <row r="680" spans="2:3" ht="12.75" customHeight="1">
      <c r="B680" s="138"/>
      <c r="C680" s="138"/>
    </row>
    <row r="681" spans="2:3" ht="12.75" customHeight="1">
      <c r="B681" s="138"/>
      <c r="C681" s="138"/>
    </row>
    <row r="682" spans="2:3" ht="12.75" customHeight="1">
      <c r="B682" s="138"/>
      <c r="C682" s="138"/>
    </row>
    <row r="683" spans="2:3" ht="12.75" customHeight="1">
      <c r="B683" s="138"/>
      <c r="C683" s="138"/>
    </row>
    <row r="684" spans="2:3" ht="12.75" customHeight="1">
      <c r="B684" s="138"/>
      <c r="C684" s="138"/>
    </row>
    <row r="685" spans="2:3" ht="12.75" customHeight="1">
      <c r="B685" s="138"/>
      <c r="C685" s="138"/>
    </row>
    <row r="686" spans="2:3" ht="12.75" customHeight="1">
      <c r="B686" s="138"/>
      <c r="C686" s="138"/>
    </row>
    <row r="687" spans="2:3" ht="12.75" customHeight="1">
      <c r="B687" s="138"/>
      <c r="C687" s="138"/>
    </row>
    <row r="688" spans="2:3" ht="12.75" customHeight="1">
      <c r="B688" s="138"/>
      <c r="C688" s="138"/>
    </row>
    <row r="689" spans="2:3" ht="12.75" customHeight="1">
      <c r="B689" s="138"/>
      <c r="C689" s="138"/>
    </row>
    <row r="690" spans="2:3" ht="12.75" customHeight="1">
      <c r="B690" s="138"/>
      <c r="C690" s="138"/>
    </row>
    <row r="691" spans="2:3" ht="12.75" customHeight="1">
      <c r="B691" s="138"/>
      <c r="C691" s="138"/>
    </row>
    <row r="692" spans="2:3" ht="12.75" customHeight="1">
      <c r="B692" s="138"/>
      <c r="C692" s="138"/>
    </row>
    <row r="693" spans="2:3" ht="12.75" customHeight="1">
      <c r="B693" s="138"/>
      <c r="C693" s="138"/>
    </row>
    <row r="694" spans="2:3" ht="12.75" customHeight="1">
      <c r="B694" s="138"/>
      <c r="C694" s="138"/>
    </row>
    <row r="695" spans="2:3" ht="12.75" customHeight="1">
      <c r="B695" s="138"/>
      <c r="C695" s="138"/>
    </row>
    <row r="696" spans="2:3" ht="12.75" customHeight="1">
      <c r="B696" s="138"/>
      <c r="C696" s="138"/>
    </row>
    <row r="697" spans="2:3" ht="12.75" customHeight="1">
      <c r="B697" s="138"/>
      <c r="C697" s="138"/>
    </row>
    <row r="698" spans="2:3" ht="12.75" customHeight="1">
      <c r="B698" s="138"/>
      <c r="C698" s="138"/>
    </row>
    <row r="699" spans="2:3" ht="12.75" customHeight="1">
      <c r="B699" s="138"/>
      <c r="C699" s="138"/>
    </row>
    <row r="700" spans="2:3" ht="12.75" customHeight="1">
      <c r="B700" s="138"/>
      <c r="C700" s="138"/>
    </row>
    <row r="701" spans="2:3" ht="12.75" customHeight="1">
      <c r="B701" s="138"/>
      <c r="C701" s="138"/>
    </row>
    <row r="702" spans="2:3" ht="12.75" customHeight="1">
      <c r="B702" s="138"/>
      <c r="C702" s="138"/>
    </row>
    <row r="703" spans="2:3" ht="12.75" customHeight="1">
      <c r="B703" s="138"/>
      <c r="C703" s="138"/>
    </row>
    <row r="704" spans="2:3" ht="12.75" customHeight="1">
      <c r="B704" s="138"/>
      <c r="C704" s="138"/>
    </row>
    <row r="705" spans="2:3" ht="12.75" customHeight="1">
      <c r="B705" s="138"/>
      <c r="C705" s="138"/>
    </row>
    <row r="706" spans="2:3" ht="12.75" customHeight="1">
      <c r="B706" s="138"/>
      <c r="C706" s="138"/>
    </row>
    <row r="707" spans="2:3" ht="12.75" customHeight="1">
      <c r="B707" s="138"/>
      <c r="C707" s="138"/>
    </row>
    <row r="708" spans="2:3" ht="12.75" customHeight="1">
      <c r="B708" s="138"/>
      <c r="C708" s="138"/>
    </row>
    <row r="709" spans="2:3" ht="12.75" customHeight="1">
      <c r="B709" s="138"/>
      <c r="C709" s="138"/>
    </row>
    <row r="710" spans="2:3" ht="12.75" customHeight="1">
      <c r="B710" s="138"/>
      <c r="C710" s="138"/>
    </row>
    <row r="711" spans="2:3" ht="12.75" customHeight="1">
      <c r="B711" s="138"/>
      <c r="C711" s="138"/>
    </row>
    <row r="712" spans="2:3" ht="12.75" customHeight="1">
      <c r="B712" s="138"/>
      <c r="C712" s="138"/>
    </row>
    <row r="713" spans="2:3" ht="12.75" customHeight="1">
      <c r="B713" s="138"/>
      <c r="C713" s="138"/>
    </row>
    <row r="714" spans="2:3" ht="12.75" customHeight="1">
      <c r="B714" s="138"/>
      <c r="C714" s="138"/>
    </row>
    <row r="715" spans="2:3" ht="12.75" customHeight="1">
      <c r="B715" s="138"/>
      <c r="C715" s="138"/>
    </row>
    <row r="716" spans="2:3" ht="12.75" customHeight="1">
      <c r="B716" s="138"/>
      <c r="C716" s="138"/>
    </row>
    <row r="717" spans="2:3" ht="12.75" customHeight="1">
      <c r="B717" s="138"/>
      <c r="C717" s="138"/>
    </row>
    <row r="718" spans="2:3" ht="12.75" customHeight="1">
      <c r="B718" s="138"/>
      <c r="C718" s="138"/>
    </row>
    <row r="719" spans="2:3" ht="12.75" customHeight="1">
      <c r="B719" s="138"/>
      <c r="C719" s="138"/>
    </row>
    <row r="720" spans="2:3" ht="12.75" customHeight="1">
      <c r="B720" s="138"/>
      <c r="C720" s="138"/>
    </row>
    <row r="721" spans="2:3" ht="12.75" customHeight="1">
      <c r="B721" s="138"/>
      <c r="C721" s="138"/>
    </row>
    <row r="722" spans="2:3" ht="12.75" customHeight="1">
      <c r="B722" s="138"/>
      <c r="C722" s="138"/>
    </row>
    <row r="723" spans="2:3" ht="12.75" customHeight="1">
      <c r="B723" s="138"/>
      <c r="C723" s="138"/>
    </row>
    <row r="724" spans="2:3" ht="12.75" customHeight="1">
      <c r="B724" s="138"/>
      <c r="C724" s="138"/>
    </row>
    <row r="725" spans="2:3" ht="12.75" customHeight="1">
      <c r="B725" s="138"/>
      <c r="C725" s="138"/>
    </row>
    <row r="726" spans="2:3" ht="12.75" customHeight="1">
      <c r="B726" s="138"/>
      <c r="C726" s="138"/>
    </row>
    <row r="727" spans="2:3" ht="12.75" customHeight="1">
      <c r="B727" s="138"/>
      <c r="C727" s="138"/>
    </row>
    <row r="728" spans="2:3" ht="12.75" customHeight="1">
      <c r="B728" s="138"/>
      <c r="C728" s="138"/>
    </row>
    <row r="729" spans="2:3" ht="12.75" customHeight="1">
      <c r="B729" s="138"/>
      <c r="C729" s="138"/>
    </row>
    <row r="730" spans="2:3" ht="12.75" customHeight="1">
      <c r="B730" s="138"/>
      <c r="C730" s="138"/>
    </row>
    <row r="731" spans="2:3" ht="12.75" customHeight="1">
      <c r="B731" s="138"/>
      <c r="C731" s="138"/>
    </row>
    <row r="732" spans="2:3" ht="12.75" customHeight="1">
      <c r="B732" s="138"/>
      <c r="C732" s="138"/>
    </row>
    <row r="733" spans="2:3" ht="12.75" customHeight="1">
      <c r="B733" s="138"/>
      <c r="C733" s="138"/>
    </row>
    <row r="734" spans="2:3" ht="12.75" customHeight="1">
      <c r="B734" s="138"/>
      <c r="C734" s="138"/>
    </row>
    <row r="735" spans="2:3" ht="12.75" customHeight="1">
      <c r="B735" s="138"/>
      <c r="C735" s="138"/>
    </row>
    <row r="736" spans="2:3" ht="12.75" customHeight="1">
      <c r="B736" s="138"/>
      <c r="C736" s="138"/>
    </row>
    <row r="737" spans="2:3" ht="12.75" customHeight="1">
      <c r="B737" s="138"/>
      <c r="C737" s="138"/>
    </row>
    <row r="738" spans="2:3" ht="12.75" customHeight="1">
      <c r="B738" s="138"/>
      <c r="C738" s="138"/>
    </row>
    <row r="739" spans="2:3" ht="12.75" customHeight="1">
      <c r="B739" s="138"/>
      <c r="C739" s="138"/>
    </row>
    <row r="740" spans="2:3" ht="12.75" customHeight="1">
      <c r="B740" s="138"/>
      <c r="C740" s="138"/>
    </row>
    <row r="741" spans="2:3" ht="12.75" customHeight="1">
      <c r="B741" s="138"/>
      <c r="C741" s="138"/>
    </row>
    <row r="742" spans="2:3" ht="12.75" customHeight="1">
      <c r="B742" s="138"/>
      <c r="C742" s="138"/>
    </row>
    <row r="743" spans="2:3" ht="12.75" customHeight="1">
      <c r="B743" s="138"/>
      <c r="C743" s="138"/>
    </row>
    <row r="744" spans="2:3" ht="12.75" customHeight="1">
      <c r="B744" s="138"/>
      <c r="C744" s="138"/>
    </row>
    <row r="745" spans="2:3" ht="12.75" customHeight="1">
      <c r="B745" s="138"/>
      <c r="C745" s="138"/>
    </row>
    <row r="746" spans="2:3" ht="12.75" customHeight="1">
      <c r="B746" s="138"/>
      <c r="C746" s="138"/>
    </row>
    <row r="747" spans="2:3" ht="12.75" customHeight="1">
      <c r="B747" s="138"/>
      <c r="C747" s="138"/>
    </row>
    <row r="748" spans="2:3" ht="12.75" customHeight="1">
      <c r="B748" s="138"/>
      <c r="C748" s="138"/>
    </row>
    <row r="749" spans="2:3" ht="12.75" customHeight="1">
      <c r="B749" s="138"/>
      <c r="C749" s="138"/>
    </row>
    <row r="750" spans="2:3" ht="12.75" customHeight="1">
      <c r="B750" s="138"/>
      <c r="C750" s="138"/>
    </row>
    <row r="751" spans="2:3" ht="12.75" customHeight="1">
      <c r="B751" s="138"/>
      <c r="C751" s="138"/>
    </row>
    <row r="752" spans="2:3" ht="12.75" customHeight="1">
      <c r="B752" s="138"/>
      <c r="C752" s="138"/>
    </row>
    <row r="753" spans="2:3" ht="12.75" customHeight="1">
      <c r="B753" s="138"/>
      <c r="C753" s="138"/>
    </row>
    <row r="754" spans="2:3" ht="12.75" customHeight="1">
      <c r="B754" s="138"/>
      <c r="C754" s="138"/>
    </row>
    <row r="755" spans="2:3" ht="12.75" customHeight="1">
      <c r="B755" s="138"/>
      <c r="C755" s="138"/>
    </row>
    <row r="756" spans="2:3" ht="12.75" customHeight="1">
      <c r="B756" s="138"/>
      <c r="C756" s="138"/>
    </row>
    <row r="757" spans="2:3" ht="12.75" customHeight="1">
      <c r="B757" s="138"/>
      <c r="C757" s="138"/>
    </row>
    <row r="758" spans="2:3" ht="12.75" customHeight="1">
      <c r="B758" s="138"/>
      <c r="C758" s="138"/>
    </row>
    <row r="759" spans="2:3" ht="12.75" customHeight="1">
      <c r="B759" s="138"/>
      <c r="C759" s="138"/>
    </row>
    <row r="760" spans="2:3" ht="12.75" customHeight="1">
      <c r="B760" s="138"/>
      <c r="C760" s="138"/>
    </row>
    <row r="761" spans="2:3" ht="12.75" customHeight="1">
      <c r="B761" s="138"/>
      <c r="C761" s="138"/>
    </row>
    <row r="762" spans="2:3" ht="12.75" customHeight="1">
      <c r="B762" s="138"/>
      <c r="C762" s="138"/>
    </row>
    <row r="763" spans="2:3" ht="12.75" customHeight="1">
      <c r="B763" s="138"/>
      <c r="C763" s="138"/>
    </row>
    <row r="764" spans="2:3" ht="12.75" customHeight="1">
      <c r="B764" s="138"/>
      <c r="C764" s="138"/>
    </row>
    <row r="765" spans="2:3" ht="12.75" customHeight="1">
      <c r="B765" s="138"/>
      <c r="C765" s="138"/>
    </row>
    <row r="766" spans="2:3" ht="12.75" customHeight="1">
      <c r="B766" s="138"/>
      <c r="C766" s="138"/>
    </row>
    <row r="767" spans="2:3" ht="12.75" customHeight="1">
      <c r="B767" s="138"/>
      <c r="C767" s="138"/>
    </row>
    <row r="768" spans="2:3" ht="12.75" customHeight="1">
      <c r="B768" s="138"/>
      <c r="C768" s="138"/>
    </row>
    <row r="769" spans="2:3" ht="12.75" customHeight="1">
      <c r="B769" s="138"/>
      <c r="C769" s="138"/>
    </row>
    <row r="770" spans="2:3" ht="12.75" customHeight="1">
      <c r="B770" s="138"/>
      <c r="C770" s="138"/>
    </row>
    <row r="771" spans="2:3" ht="12.75" customHeight="1">
      <c r="B771" s="138"/>
      <c r="C771" s="138"/>
    </row>
    <row r="772" spans="2:3" ht="12.75" customHeight="1">
      <c r="B772" s="138"/>
      <c r="C772" s="138"/>
    </row>
    <row r="773" spans="2:3" ht="12.75" customHeight="1">
      <c r="B773" s="138"/>
      <c r="C773" s="138"/>
    </row>
    <row r="774" spans="2:3" ht="12.75" customHeight="1">
      <c r="B774" s="138"/>
      <c r="C774" s="138"/>
    </row>
    <row r="775" spans="2:3" ht="12.75" customHeight="1">
      <c r="B775" s="138"/>
      <c r="C775" s="138"/>
    </row>
    <row r="776" spans="2:3" ht="12.75" customHeight="1">
      <c r="B776" s="138"/>
      <c r="C776" s="138"/>
    </row>
    <row r="777" spans="2:3" ht="12.75" customHeight="1">
      <c r="B777" s="138"/>
      <c r="C777" s="138"/>
    </row>
    <row r="778" spans="2:3" ht="12.75" customHeight="1">
      <c r="B778" s="138"/>
      <c r="C778" s="138"/>
    </row>
    <row r="779" spans="2:3" ht="12.75" customHeight="1">
      <c r="B779" s="138"/>
      <c r="C779" s="138"/>
    </row>
    <row r="780" spans="2:3" ht="12.75" customHeight="1">
      <c r="B780" s="138"/>
      <c r="C780" s="138"/>
    </row>
    <row r="781" spans="2:3" ht="12.75" customHeight="1">
      <c r="B781" s="138"/>
      <c r="C781" s="138"/>
    </row>
    <row r="782" spans="2:3" ht="12.75" customHeight="1">
      <c r="B782" s="138"/>
      <c r="C782" s="138"/>
    </row>
    <row r="783" spans="2:3" ht="12.75" customHeight="1">
      <c r="B783" s="138"/>
      <c r="C783" s="138"/>
    </row>
    <row r="784" spans="2:3" ht="12.75" customHeight="1">
      <c r="B784" s="138"/>
      <c r="C784" s="138"/>
    </row>
    <row r="785" spans="2:3" ht="12.75" customHeight="1">
      <c r="B785" s="138"/>
      <c r="C785" s="138"/>
    </row>
    <row r="786" spans="2:3" ht="12.75" customHeight="1">
      <c r="B786" s="138"/>
      <c r="C786" s="138"/>
    </row>
    <row r="787" spans="2:3" ht="12.75" customHeight="1">
      <c r="B787" s="138"/>
      <c r="C787" s="138"/>
    </row>
    <row r="788" spans="2:3" ht="12.75" customHeight="1">
      <c r="B788" s="138"/>
      <c r="C788" s="138"/>
    </row>
    <row r="789" spans="2:3" ht="12.75" customHeight="1">
      <c r="B789" s="138"/>
      <c r="C789" s="138"/>
    </row>
    <row r="790" spans="2:3" ht="12.75" customHeight="1">
      <c r="B790" s="138"/>
      <c r="C790" s="138"/>
    </row>
    <row r="791" spans="2:3" ht="12.75" customHeight="1">
      <c r="B791" s="138"/>
      <c r="C791" s="138"/>
    </row>
    <row r="792" spans="2:3" ht="12.75" customHeight="1">
      <c r="B792" s="138"/>
      <c r="C792" s="138"/>
    </row>
    <row r="793" spans="2:3" ht="12.75" customHeight="1">
      <c r="B793" s="138"/>
      <c r="C793" s="138"/>
    </row>
    <row r="794" spans="2:3" ht="12.75" customHeight="1">
      <c r="B794" s="138"/>
      <c r="C794" s="138"/>
    </row>
    <row r="795" spans="2:3" ht="12.75" customHeight="1">
      <c r="B795" s="138"/>
      <c r="C795" s="138"/>
    </row>
    <row r="796" spans="2:3" ht="12.75" customHeight="1">
      <c r="B796" s="138"/>
      <c r="C796" s="138"/>
    </row>
    <row r="797" spans="2:3" ht="12.75" customHeight="1">
      <c r="B797" s="138"/>
      <c r="C797" s="138"/>
    </row>
    <row r="798" spans="2:3" ht="12.75" customHeight="1">
      <c r="B798" s="138"/>
      <c r="C798" s="138"/>
    </row>
    <row r="799" spans="2:3" ht="12.75" customHeight="1">
      <c r="B799" s="138"/>
      <c r="C799" s="138"/>
    </row>
    <row r="800" spans="2:3" ht="12.75" customHeight="1">
      <c r="B800" s="138"/>
      <c r="C800" s="138"/>
    </row>
    <row r="801" spans="2:3" ht="12.75" customHeight="1">
      <c r="B801" s="138"/>
      <c r="C801" s="138"/>
    </row>
    <row r="802" spans="2:3" ht="12.75" customHeight="1">
      <c r="B802" s="138"/>
      <c r="C802" s="138"/>
    </row>
    <row r="803" spans="2:3" ht="12.75" customHeight="1">
      <c r="B803" s="138"/>
      <c r="C803" s="138"/>
    </row>
    <row r="804" spans="2:3" ht="12.75" customHeight="1">
      <c r="B804" s="138"/>
      <c r="C804" s="138"/>
    </row>
    <row r="805" spans="2:3" ht="12.75" customHeight="1">
      <c r="B805" s="138"/>
      <c r="C805" s="138"/>
    </row>
    <row r="806" spans="2:3" ht="12.75" customHeight="1">
      <c r="B806" s="138"/>
      <c r="C806" s="138"/>
    </row>
    <row r="807" spans="2:3" ht="12.75" customHeight="1">
      <c r="B807" s="138"/>
      <c r="C807" s="138"/>
    </row>
    <row r="808" spans="2:3" ht="12.75" customHeight="1">
      <c r="B808" s="138"/>
      <c r="C808" s="138"/>
    </row>
    <row r="809" spans="2:3" ht="12.75" customHeight="1">
      <c r="B809" s="138"/>
      <c r="C809" s="138"/>
    </row>
    <row r="810" spans="2:3" ht="12.75" customHeight="1">
      <c r="B810" s="138"/>
      <c r="C810" s="138"/>
    </row>
    <row r="811" spans="2:3" ht="12.75" customHeight="1">
      <c r="B811" s="138"/>
      <c r="C811" s="138"/>
    </row>
    <row r="812" spans="2:3" ht="12.75" customHeight="1">
      <c r="B812" s="138"/>
      <c r="C812" s="138"/>
    </row>
    <row r="813" spans="2:3" ht="12.75" customHeight="1">
      <c r="B813" s="138"/>
      <c r="C813" s="138"/>
    </row>
    <row r="814" spans="2:3" ht="12.75" customHeight="1">
      <c r="B814" s="138"/>
      <c r="C814" s="138"/>
    </row>
    <row r="815" spans="2:3" ht="12.75" customHeight="1">
      <c r="B815" s="138"/>
      <c r="C815" s="138"/>
    </row>
    <row r="816" spans="2:3" ht="12.75" customHeight="1">
      <c r="B816" s="138"/>
      <c r="C816" s="138"/>
    </row>
    <row r="817" spans="2:3" ht="12.75" customHeight="1">
      <c r="B817" s="138"/>
      <c r="C817" s="138"/>
    </row>
    <row r="818" spans="2:3" ht="12.75" customHeight="1">
      <c r="B818" s="138"/>
      <c r="C818" s="138"/>
    </row>
    <row r="819" spans="2:3" ht="12.75" customHeight="1">
      <c r="B819" s="138"/>
      <c r="C819" s="138"/>
    </row>
    <row r="820" spans="2:3" ht="12.75" customHeight="1">
      <c r="B820" s="138"/>
      <c r="C820" s="138"/>
    </row>
    <row r="821" spans="2:3" ht="12.75" customHeight="1">
      <c r="B821" s="138"/>
      <c r="C821" s="138"/>
    </row>
    <row r="822" spans="2:3" ht="12.75" customHeight="1">
      <c r="B822" s="138"/>
      <c r="C822" s="138"/>
    </row>
    <row r="823" spans="2:3" ht="12.75" customHeight="1">
      <c r="B823" s="138"/>
      <c r="C823" s="138"/>
    </row>
    <row r="824" spans="2:3" ht="12.75" customHeight="1">
      <c r="B824" s="138"/>
      <c r="C824" s="138"/>
    </row>
    <row r="825" spans="2:3" ht="12.75" customHeight="1">
      <c r="B825" s="138"/>
      <c r="C825" s="138"/>
    </row>
    <row r="826" spans="2:3" ht="12.75" customHeight="1">
      <c r="B826" s="138"/>
      <c r="C826" s="138"/>
    </row>
    <row r="827" spans="2:3" ht="12.75" customHeight="1">
      <c r="B827" s="138"/>
      <c r="C827" s="138"/>
    </row>
    <row r="828" spans="2:3" ht="12.75" customHeight="1">
      <c r="B828" s="138"/>
      <c r="C828" s="138"/>
    </row>
    <row r="829" spans="2:3" ht="12.75" customHeight="1">
      <c r="B829" s="138"/>
      <c r="C829" s="138"/>
    </row>
    <row r="830" spans="2:3" ht="12.75" customHeight="1">
      <c r="B830" s="138"/>
      <c r="C830" s="138"/>
    </row>
    <row r="831" spans="2:3" ht="12.75" customHeight="1">
      <c r="B831" s="138"/>
      <c r="C831" s="138"/>
    </row>
    <row r="832" spans="2:3" ht="12.75" customHeight="1">
      <c r="B832" s="138"/>
      <c r="C832" s="138"/>
    </row>
    <row r="833" spans="2:3" ht="12.75" customHeight="1">
      <c r="B833" s="138"/>
      <c r="C833" s="138"/>
    </row>
    <row r="834" spans="2:3" ht="12.75" customHeight="1">
      <c r="B834" s="138"/>
      <c r="C834" s="138"/>
    </row>
    <row r="835" spans="2:3" ht="12.75" customHeight="1">
      <c r="B835" s="138"/>
      <c r="C835" s="138"/>
    </row>
    <row r="836" spans="2:3" ht="12.75" customHeight="1">
      <c r="B836" s="138"/>
      <c r="C836" s="138"/>
    </row>
    <row r="837" spans="2:3" ht="12.75" customHeight="1">
      <c r="B837" s="138"/>
      <c r="C837" s="138"/>
    </row>
    <row r="838" spans="2:3" ht="12.75" customHeight="1">
      <c r="B838" s="138"/>
      <c r="C838" s="138"/>
    </row>
    <row r="839" spans="2:3" ht="12.75" customHeight="1">
      <c r="B839" s="138"/>
      <c r="C839" s="138"/>
    </row>
    <row r="840" spans="2:3" ht="12.75" customHeight="1">
      <c r="B840" s="138"/>
      <c r="C840" s="138"/>
    </row>
    <row r="841" spans="2:3" ht="12.75" customHeight="1">
      <c r="B841" s="138"/>
      <c r="C841" s="138"/>
    </row>
    <row r="842" spans="2:3" ht="12.75" customHeight="1">
      <c r="B842" s="138"/>
      <c r="C842" s="138"/>
    </row>
    <row r="843" spans="2:3" ht="12.75" customHeight="1">
      <c r="B843" s="138"/>
      <c r="C843" s="138"/>
    </row>
    <row r="844" spans="2:3" ht="12.75" customHeight="1">
      <c r="B844" s="138"/>
      <c r="C844" s="138"/>
    </row>
    <row r="845" spans="2:3" ht="12.75" customHeight="1">
      <c r="B845" s="138"/>
      <c r="C845" s="138"/>
    </row>
    <row r="846" spans="2:3" ht="12.75" customHeight="1">
      <c r="B846" s="138"/>
      <c r="C846" s="138"/>
    </row>
    <row r="847" spans="2:3" ht="12.75" customHeight="1">
      <c r="B847" s="138"/>
      <c r="C847" s="138"/>
    </row>
    <row r="848" spans="2:3" ht="12.75" customHeight="1">
      <c r="B848" s="138"/>
      <c r="C848" s="138"/>
    </row>
    <row r="849" spans="2:3" ht="12.75" customHeight="1">
      <c r="B849" s="138"/>
      <c r="C849" s="138"/>
    </row>
    <row r="850" spans="2:3" ht="12.75" customHeight="1">
      <c r="B850" s="138"/>
      <c r="C850" s="138"/>
    </row>
    <row r="851" spans="2:3" ht="12.75" customHeight="1">
      <c r="B851" s="138"/>
      <c r="C851" s="138"/>
    </row>
    <row r="852" spans="2:3" ht="12.75" customHeight="1">
      <c r="B852" s="138"/>
      <c r="C852" s="138"/>
    </row>
    <row r="853" spans="2:3" ht="12.75" customHeight="1">
      <c r="B853" s="138"/>
      <c r="C853" s="138"/>
    </row>
    <row r="854" spans="2:3" ht="12.75" customHeight="1">
      <c r="B854" s="138"/>
      <c r="C854" s="138"/>
    </row>
    <row r="855" spans="2:3" ht="12.75" customHeight="1">
      <c r="B855" s="138"/>
      <c r="C855" s="138"/>
    </row>
    <row r="856" spans="2:3" ht="12.75" customHeight="1">
      <c r="B856" s="138"/>
      <c r="C856" s="138"/>
    </row>
    <row r="857" spans="2:3" ht="12.75" customHeight="1">
      <c r="B857" s="138"/>
      <c r="C857" s="138"/>
    </row>
    <row r="858" spans="2:3" ht="12.75" customHeight="1">
      <c r="B858" s="138"/>
      <c r="C858" s="138"/>
    </row>
    <row r="859" spans="2:3" ht="12.75" customHeight="1">
      <c r="B859" s="138"/>
      <c r="C859" s="138"/>
    </row>
    <row r="860" spans="2:3" ht="12.75" customHeight="1">
      <c r="B860" s="138"/>
      <c r="C860" s="138"/>
    </row>
    <row r="861" spans="2:3" ht="12.75" customHeight="1">
      <c r="B861" s="138"/>
      <c r="C861" s="138"/>
    </row>
    <row r="862" spans="2:3" ht="12.75" customHeight="1">
      <c r="B862" s="138"/>
      <c r="C862" s="138"/>
    </row>
    <row r="863" spans="2:3" ht="12.75" customHeight="1">
      <c r="B863" s="138"/>
      <c r="C863" s="138"/>
    </row>
    <row r="864" spans="2:3" ht="12.75" customHeight="1">
      <c r="B864" s="138"/>
      <c r="C864" s="138"/>
    </row>
    <row r="865" spans="2:3" ht="12.75" customHeight="1">
      <c r="B865" s="138"/>
      <c r="C865" s="138"/>
    </row>
    <row r="866" spans="2:3" ht="12.75" customHeight="1">
      <c r="B866" s="138"/>
      <c r="C866" s="138"/>
    </row>
    <row r="867" spans="2:3" ht="12.75" customHeight="1">
      <c r="B867" s="138"/>
      <c r="C867" s="138"/>
    </row>
    <row r="868" spans="2:3" ht="12.75" customHeight="1">
      <c r="B868" s="138"/>
      <c r="C868" s="138"/>
    </row>
    <row r="869" spans="2:3" ht="12.75" customHeight="1">
      <c r="B869" s="138"/>
      <c r="C869" s="138"/>
    </row>
    <row r="870" spans="2:3" ht="12.75" customHeight="1">
      <c r="B870" s="138"/>
      <c r="C870" s="138"/>
    </row>
    <row r="871" spans="2:3" ht="12.75" customHeight="1">
      <c r="B871" s="138"/>
      <c r="C871" s="138"/>
    </row>
    <row r="872" spans="2:3" ht="12.75" customHeight="1">
      <c r="B872" s="138"/>
      <c r="C872" s="138"/>
    </row>
    <row r="873" spans="2:3" ht="12.75" customHeight="1">
      <c r="B873" s="138"/>
      <c r="C873" s="138"/>
    </row>
    <row r="874" spans="2:3" ht="12.75" customHeight="1">
      <c r="B874" s="138"/>
      <c r="C874" s="138"/>
    </row>
    <row r="875" spans="2:3" ht="12.75" customHeight="1">
      <c r="B875" s="138"/>
      <c r="C875" s="138"/>
    </row>
    <row r="876" spans="2:3" ht="12.75" customHeight="1">
      <c r="B876" s="138"/>
      <c r="C876" s="138"/>
    </row>
    <row r="877" spans="2:3" ht="12.75" customHeight="1">
      <c r="B877" s="138"/>
      <c r="C877" s="138"/>
    </row>
    <row r="878" spans="2:3" ht="12.75" customHeight="1">
      <c r="B878" s="138"/>
      <c r="C878" s="138"/>
    </row>
    <row r="879" spans="2:3" ht="12.75" customHeight="1">
      <c r="B879" s="138"/>
      <c r="C879" s="138"/>
    </row>
    <row r="880" spans="2:3" ht="12.75" customHeight="1">
      <c r="B880" s="138"/>
      <c r="C880" s="138"/>
    </row>
    <row r="881" spans="2:3" ht="12.75" customHeight="1">
      <c r="B881" s="138"/>
      <c r="C881" s="138"/>
    </row>
    <row r="882" spans="2:3" ht="12.75" customHeight="1">
      <c r="B882" s="138"/>
      <c r="C882" s="138"/>
    </row>
    <row r="883" spans="2:3" ht="12.75" customHeight="1">
      <c r="B883" s="138"/>
      <c r="C883" s="138"/>
    </row>
    <row r="884" spans="2:3" ht="12.75" customHeight="1">
      <c r="B884" s="138"/>
      <c r="C884" s="138"/>
    </row>
    <row r="885" spans="2:3" ht="12.75" customHeight="1">
      <c r="B885" s="138"/>
      <c r="C885" s="138"/>
    </row>
    <row r="886" spans="2:3" ht="12.75" customHeight="1">
      <c r="B886" s="138"/>
      <c r="C886" s="138"/>
    </row>
    <row r="887" spans="2:3" ht="12.75" customHeight="1">
      <c r="B887" s="138"/>
      <c r="C887" s="138"/>
    </row>
    <row r="888" spans="2:3" ht="12.75" customHeight="1">
      <c r="B888" s="138"/>
      <c r="C888" s="138"/>
    </row>
    <row r="889" spans="2:3" ht="12.75" customHeight="1">
      <c r="B889" s="138"/>
      <c r="C889" s="138"/>
    </row>
    <row r="890" spans="2:3" ht="12.75" customHeight="1">
      <c r="B890" s="138"/>
      <c r="C890" s="138"/>
    </row>
    <row r="891" spans="2:3" ht="12.75" customHeight="1">
      <c r="B891" s="138"/>
      <c r="C891" s="138"/>
    </row>
    <row r="892" spans="2:3" ht="12.75" customHeight="1">
      <c r="B892" s="138"/>
      <c r="C892" s="138"/>
    </row>
    <row r="893" spans="2:3" ht="12.75" customHeight="1">
      <c r="B893" s="138"/>
      <c r="C893" s="138"/>
    </row>
    <row r="894" spans="2:3" ht="12.75" customHeight="1">
      <c r="B894" s="138"/>
      <c r="C894" s="138"/>
    </row>
    <row r="895" spans="2:3" ht="12.75" customHeight="1">
      <c r="B895" s="138"/>
      <c r="C895" s="138"/>
    </row>
    <row r="896" spans="2:3" ht="12.75" customHeight="1">
      <c r="B896" s="138"/>
      <c r="C896" s="138"/>
    </row>
    <row r="897" spans="2:3" ht="12.75" customHeight="1">
      <c r="B897" s="138"/>
      <c r="C897" s="138"/>
    </row>
    <row r="898" spans="2:3" ht="12.75" customHeight="1">
      <c r="B898" s="138"/>
      <c r="C898" s="138"/>
    </row>
    <row r="899" spans="2:3" ht="12.75" customHeight="1">
      <c r="B899" s="138"/>
      <c r="C899" s="138"/>
    </row>
    <row r="900" spans="2:3" ht="12.75" customHeight="1">
      <c r="B900" s="138"/>
      <c r="C900" s="138"/>
    </row>
    <row r="901" spans="2:3" ht="12.75" customHeight="1">
      <c r="B901" s="138"/>
      <c r="C901" s="138"/>
    </row>
    <row r="902" spans="2:3" ht="12.75" customHeight="1">
      <c r="B902" s="138"/>
      <c r="C902" s="138"/>
    </row>
    <row r="903" spans="2:3" ht="12.75" customHeight="1">
      <c r="B903" s="138"/>
      <c r="C903" s="138"/>
    </row>
    <row r="904" spans="2:3" ht="12.75" customHeight="1">
      <c r="B904" s="138"/>
      <c r="C904" s="138"/>
    </row>
    <row r="905" spans="2:3" ht="12.75" customHeight="1">
      <c r="B905" s="138"/>
      <c r="C905" s="138"/>
    </row>
    <row r="906" spans="2:3" ht="12.75" customHeight="1">
      <c r="B906" s="138"/>
      <c r="C906" s="138"/>
    </row>
    <row r="907" spans="2:3" ht="12.75" customHeight="1">
      <c r="B907" s="138"/>
      <c r="C907" s="138"/>
    </row>
    <row r="908" spans="2:3" ht="12.75" customHeight="1">
      <c r="B908" s="138"/>
      <c r="C908" s="138"/>
    </row>
    <row r="909" spans="2:3" ht="12.75" customHeight="1">
      <c r="B909" s="138"/>
      <c r="C909" s="138"/>
    </row>
    <row r="910" spans="2:3" ht="12.75" customHeight="1">
      <c r="B910" s="138"/>
      <c r="C910" s="138"/>
    </row>
    <row r="911" spans="2:3" ht="12.75" customHeight="1">
      <c r="B911" s="138"/>
      <c r="C911" s="138"/>
    </row>
    <row r="912" spans="2:3" ht="12.75" customHeight="1">
      <c r="B912" s="138"/>
      <c r="C912" s="138"/>
    </row>
    <row r="913" spans="2:3" ht="12.75" customHeight="1">
      <c r="B913" s="138"/>
      <c r="C913" s="138"/>
    </row>
    <row r="914" spans="2:3" ht="12.75" customHeight="1">
      <c r="B914" s="138"/>
      <c r="C914" s="138"/>
    </row>
    <row r="915" spans="2:3" ht="12.75" customHeight="1">
      <c r="B915" s="138"/>
      <c r="C915" s="138"/>
    </row>
    <row r="916" spans="2:3" ht="12.75" customHeight="1">
      <c r="B916" s="138"/>
      <c r="C916" s="138"/>
    </row>
    <row r="917" spans="2:3" ht="12.75" customHeight="1">
      <c r="B917" s="138"/>
      <c r="C917" s="138"/>
    </row>
    <row r="918" spans="2:3" ht="12.75" customHeight="1">
      <c r="B918" s="138"/>
      <c r="C918" s="138"/>
    </row>
    <row r="919" spans="2:3" ht="12.75" customHeight="1">
      <c r="B919" s="138"/>
      <c r="C919" s="138"/>
    </row>
    <row r="920" spans="2:3" ht="12.75" customHeight="1">
      <c r="B920" s="138"/>
      <c r="C920" s="138"/>
    </row>
    <row r="921" spans="2:3" ht="12.75" customHeight="1">
      <c r="B921" s="138"/>
      <c r="C921" s="138"/>
    </row>
    <row r="922" spans="2:3" ht="12.75" customHeight="1">
      <c r="B922" s="138"/>
      <c r="C922" s="138"/>
    </row>
    <row r="923" spans="2:3" ht="12.75" customHeight="1">
      <c r="B923" s="138"/>
      <c r="C923" s="138"/>
    </row>
    <row r="924" spans="2:3" ht="12.75" customHeight="1">
      <c r="B924" s="138"/>
      <c r="C924" s="138"/>
    </row>
    <row r="925" spans="2:3" ht="12.75" customHeight="1">
      <c r="B925" s="138"/>
      <c r="C925" s="138"/>
    </row>
    <row r="926" spans="2:3" ht="12.75" customHeight="1">
      <c r="B926" s="138"/>
      <c r="C926" s="138"/>
    </row>
    <row r="927" spans="2:3" ht="12.75" customHeight="1">
      <c r="B927" s="138"/>
      <c r="C927" s="138"/>
    </row>
    <row r="928" spans="2:3" ht="12.75" customHeight="1">
      <c r="B928" s="138"/>
      <c r="C928" s="138"/>
    </row>
    <row r="929" spans="2:3" ht="12.75" customHeight="1">
      <c r="B929" s="138"/>
      <c r="C929" s="138"/>
    </row>
    <row r="930" spans="2:3" ht="12.75" customHeight="1">
      <c r="B930" s="138"/>
      <c r="C930" s="138"/>
    </row>
    <row r="931" spans="2:3" ht="12.75" customHeight="1">
      <c r="B931" s="138"/>
      <c r="C931" s="138"/>
    </row>
    <row r="932" spans="2:3" ht="12.75" customHeight="1">
      <c r="B932" s="138"/>
      <c r="C932" s="138"/>
    </row>
    <row r="933" spans="2:3" ht="12.75" customHeight="1">
      <c r="B933" s="138"/>
      <c r="C933" s="138"/>
    </row>
    <row r="934" spans="2:3" ht="12.75" customHeight="1">
      <c r="B934" s="138"/>
      <c r="C934" s="138"/>
    </row>
    <row r="935" spans="2:3" ht="12.75" customHeight="1">
      <c r="B935" s="138"/>
      <c r="C935" s="138"/>
    </row>
    <row r="936" spans="2:3" ht="12.75" customHeight="1">
      <c r="B936" s="138"/>
      <c r="C936" s="138"/>
    </row>
    <row r="937" spans="2:3" ht="12.75" customHeight="1">
      <c r="B937" s="138"/>
      <c r="C937" s="138"/>
    </row>
    <row r="938" spans="2:3" ht="12.75" customHeight="1">
      <c r="B938" s="138"/>
      <c r="C938" s="138"/>
    </row>
    <row r="939" spans="2:3" ht="12.75" customHeight="1">
      <c r="B939" s="138"/>
      <c r="C939" s="138"/>
    </row>
    <row r="940" spans="2:3" ht="12.75" customHeight="1">
      <c r="B940" s="138"/>
      <c r="C940" s="138"/>
    </row>
    <row r="941" spans="2:3" ht="12.75" customHeight="1">
      <c r="B941" s="138"/>
      <c r="C941" s="138"/>
    </row>
    <row r="942" spans="2:3" ht="12.75" customHeight="1">
      <c r="B942" s="138"/>
      <c r="C942" s="138"/>
    </row>
    <row r="943" spans="2:3" ht="12.75" customHeight="1">
      <c r="B943" s="138"/>
      <c r="C943" s="138"/>
    </row>
    <row r="944" spans="2:3" ht="12.75" customHeight="1">
      <c r="B944" s="138"/>
      <c r="C944" s="138"/>
    </row>
    <row r="945" spans="2:3" ht="12.75" customHeight="1">
      <c r="B945" s="138"/>
      <c r="C945" s="138"/>
    </row>
    <row r="946" spans="2:3" ht="12.75" customHeight="1">
      <c r="B946" s="138"/>
      <c r="C946" s="138"/>
    </row>
    <row r="947" spans="2:3" ht="12.75" customHeight="1">
      <c r="B947" s="138"/>
      <c r="C947" s="138"/>
    </row>
    <row r="948" spans="2:3" ht="12.75" customHeight="1">
      <c r="B948" s="138"/>
      <c r="C948" s="138"/>
    </row>
    <row r="949" spans="2:3" ht="12.75" customHeight="1">
      <c r="B949" s="138"/>
      <c r="C949" s="138"/>
    </row>
    <row r="950" spans="2:3" ht="12.75" customHeight="1">
      <c r="B950" s="138"/>
      <c r="C950" s="138"/>
    </row>
    <row r="951" spans="2:3" ht="12.75" customHeight="1">
      <c r="B951" s="138"/>
      <c r="C951" s="138"/>
    </row>
    <row r="952" spans="2:3" ht="12.75" customHeight="1">
      <c r="B952" s="138"/>
      <c r="C952" s="138"/>
    </row>
    <row r="953" spans="2:3" ht="12.75" customHeight="1">
      <c r="B953" s="138"/>
      <c r="C953" s="138"/>
    </row>
    <row r="954" spans="2:3" ht="12.75" customHeight="1">
      <c r="B954" s="138"/>
      <c r="C954" s="138"/>
    </row>
    <row r="955" spans="2:3" ht="12.75" customHeight="1">
      <c r="B955" s="138"/>
      <c r="C955" s="138"/>
    </row>
    <row r="956" spans="2:3" ht="12.75" customHeight="1">
      <c r="B956" s="138"/>
      <c r="C956" s="138"/>
    </row>
    <row r="957" spans="2:3" ht="12.75" customHeight="1">
      <c r="B957" s="138"/>
      <c r="C957" s="138"/>
    </row>
    <row r="958" spans="2:3" ht="12.75" customHeight="1">
      <c r="B958" s="138"/>
      <c r="C958" s="138"/>
    </row>
    <row r="959" spans="2:3" ht="12.75" customHeight="1">
      <c r="B959" s="138"/>
      <c r="C959" s="138"/>
    </row>
    <row r="960" spans="2:3" ht="12.75" customHeight="1">
      <c r="B960" s="138"/>
      <c r="C960" s="138"/>
    </row>
    <row r="961" spans="2:3" ht="12.75" customHeight="1">
      <c r="B961" s="138"/>
      <c r="C961" s="138"/>
    </row>
    <row r="962" spans="2:3" ht="12.75" customHeight="1">
      <c r="B962" s="138"/>
      <c r="C962" s="138"/>
    </row>
    <row r="963" spans="2:3" ht="12.75" customHeight="1">
      <c r="B963" s="138"/>
      <c r="C963" s="138"/>
    </row>
    <row r="964" spans="2:3" ht="12.75" customHeight="1">
      <c r="B964" s="138"/>
      <c r="C964" s="138"/>
    </row>
    <row r="965" spans="2:3" ht="12.75" customHeight="1">
      <c r="B965" s="138"/>
      <c r="C965" s="138"/>
    </row>
    <row r="966" spans="2:3" ht="12.75" customHeight="1">
      <c r="B966" s="138"/>
      <c r="C966" s="138"/>
    </row>
    <row r="967" spans="2:3" ht="12.75" customHeight="1">
      <c r="B967" s="138"/>
      <c r="C967" s="138"/>
    </row>
    <row r="968" spans="2:3" ht="12.75" customHeight="1">
      <c r="B968" s="138"/>
      <c r="C968" s="138"/>
    </row>
    <row r="969" spans="2:3" ht="12.75" customHeight="1">
      <c r="B969" s="138"/>
      <c r="C969" s="138"/>
    </row>
    <row r="970" spans="2:3" ht="12.75" customHeight="1">
      <c r="B970" s="138"/>
      <c r="C970" s="138"/>
    </row>
    <row r="971" spans="2:3" ht="12.75" customHeight="1">
      <c r="B971" s="138"/>
      <c r="C971" s="138"/>
    </row>
    <row r="972" spans="2:3" ht="12.75" customHeight="1">
      <c r="B972" s="138"/>
      <c r="C972" s="138"/>
    </row>
    <row r="973" spans="2:3" ht="12.75" customHeight="1">
      <c r="B973" s="138"/>
      <c r="C973" s="138"/>
    </row>
    <row r="974" spans="2:3" ht="12.75" customHeight="1">
      <c r="B974" s="138"/>
      <c r="C974" s="138"/>
    </row>
    <row r="975" spans="2:3" ht="12.75" customHeight="1">
      <c r="B975" s="138"/>
      <c r="C975" s="138"/>
    </row>
    <row r="976" spans="2:3" ht="12.75" customHeight="1">
      <c r="B976" s="138"/>
      <c r="C976" s="138"/>
    </row>
    <row r="977" spans="2:3" ht="12.75" customHeight="1">
      <c r="B977" s="138"/>
      <c r="C977" s="138"/>
    </row>
    <row r="978" spans="2:3" ht="12.75" customHeight="1">
      <c r="B978" s="138"/>
      <c r="C978" s="138"/>
    </row>
    <row r="979" spans="2:3" ht="12.75" customHeight="1">
      <c r="B979" s="138"/>
      <c r="C979" s="138"/>
    </row>
    <row r="980" spans="2:3" ht="12.75" customHeight="1">
      <c r="B980" s="138"/>
      <c r="C980" s="138"/>
    </row>
    <row r="981" spans="2:3" ht="12.75" customHeight="1">
      <c r="B981" s="138"/>
      <c r="C981" s="138"/>
    </row>
    <row r="982" spans="2:3" ht="12.75" customHeight="1">
      <c r="B982" s="138"/>
      <c r="C982" s="138"/>
    </row>
    <row r="983" spans="2:3" ht="12.75" customHeight="1">
      <c r="B983" s="138"/>
      <c r="C983" s="138"/>
    </row>
    <row r="984" spans="2:3" ht="12.75" customHeight="1">
      <c r="B984" s="138"/>
      <c r="C984" s="138"/>
    </row>
    <row r="985" spans="2:3" ht="12.75" customHeight="1">
      <c r="B985" s="138"/>
      <c r="C985" s="138"/>
    </row>
    <row r="986" spans="2:3" ht="12.75" customHeight="1">
      <c r="B986" s="138"/>
      <c r="C986" s="138"/>
    </row>
    <row r="987" spans="2:3" ht="12.75" customHeight="1">
      <c r="B987" s="138"/>
      <c r="C987" s="138"/>
    </row>
    <row r="988" spans="2:3" ht="12.75" customHeight="1">
      <c r="B988" s="138"/>
      <c r="C988" s="138"/>
    </row>
    <row r="989" spans="2:3" ht="12.75" customHeight="1">
      <c r="B989" s="138"/>
      <c r="C989" s="138"/>
    </row>
    <row r="990" spans="2:3" ht="12.75" customHeight="1">
      <c r="B990" s="138"/>
      <c r="C990" s="138"/>
    </row>
    <row r="991" spans="2:3" ht="12.75" customHeight="1">
      <c r="B991" s="138"/>
      <c r="C991" s="138"/>
    </row>
    <row r="992" spans="2:3" ht="12.75" customHeight="1">
      <c r="B992" s="138"/>
      <c r="C992" s="138"/>
    </row>
    <row r="993" spans="2:3" ht="12.75" customHeight="1">
      <c r="B993" s="138"/>
      <c r="C993" s="138"/>
    </row>
    <row r="994" spans="2:3" ht="12.75" customHeight="1">
      <c r="B994" s="138"/>
      <c r="C994" s="138"/>
    </row>
    <row r="995" spans="2:3" ht="12.75" customHeight="1">
      <c r="B995" s="138"/>
      <c r="C995" s="138"/>
    </row>
    <row r="996" spans="2:3" ht="12.75" customHeight="1">
      <c r="B996" s="138"/>
      <c r="C996" s="138"/>
    </row>
    <row r="997" spans="2:3" ht="12.75" customHeight="1">
      <c r="B997" s="138"/>
      <c r="C997" s="138"/>
    </row>
    <row r="998" spans="2:3" ht="12.75" customHeight="1">
      <c r="B998" s="138"/>
      <c r="C998" s="138"/>
    </row>
    <row r="999" spans="2:3" ht="12.75" customHeight="1">
      <c r="B999" s="138"/>
      <c r="C999" s="138"/>
    </row>
    <row r="1000" spans="2:3" ht="12.75" customHeight="1">
      <c r="B1000" s="138"/>
      <c r="C1000" s="138"/>
    </row>
  </sheetData>
  <mergeCells count="25">
    <mergeCell ref="C168:G168"/>
    <mergeCell ref="C171:G171"/>
    <mergeCell ref="C172:G172"/>
    <mergeCell ref="C63:G63"/>
    <mergeCell ref="C66:G66"/>
    <mergeCell ref="C79:G79"/>
    <mergeCell ref="C93:G93"/>
    <mergeCell ref="C96:G96"/>
    <mergeCell ref="C102:G102"/>
    <mergeCell ref="C106:G106"/>
    <mergeCell ref="C29:G29"/>
    <mergeCell ref="C32:G32"/>
    <mergeCell ref="C43:G43"/>
    <mergeCell ref="C46:G46"/>
    <mergeCell ref="C121:G121"/>
    <mergeCell ref="C11:G11"/>
    <mergeCell ref="C12:G12"/>
    <mergeCell ref="C15:G15"/>
    <mergeCell ref="C21:G21"/>
    <mergeCell ref="C24:G24"/>
    <mergeCell ref="A1:G1"/>
    <mergeCell ref="C2:G2"/>
    <mergeCell ref="C3:G3"/>
    <mergeCell ref="C4:G4"/>
    <mergeCell ref="C10:G10"/>
  </mergeCells>
  <printOptions/>
  <pageMargins left="0.25" right="0.25" top="0.75" bottom="0.75" header="0.3" footer="0.3"/>
  <pageSetup horizontalDpi="600" verticalDpi="600" orientation="landscape" paperSize="9" r:id="rId3"/>
  <headerFooter>
    <oddFooter>&amp;LZpracováno programem BUILDpower S,  © RTS, a.s.&amp;RStránka &amp;P z</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BB1000"/>
  <sheetViews>
    <sheetView workbookViewId="0" topLeftCell="A1">
      <pane ySplit="7" topLeftCell="A8" activePane="bottomLeft" state="frozen"/>
      <selection pane="topLeft" activeCell="AA35" sqref="AA35"/>
      <selection pane="bottomLeft" activeCell="G58" sqref="G58"/>
    </sheetView>
  </sheetViews>
  <sheetFormatPr defaultColWidth="14.421875" defaultRowHeight="15" customHeight="1" outlineLevelRow="3"/>
  <cols>
    <col min="1" max="1" width="3.421875" style="0" customWidth="1"/>
    <col min="2" max="2" width="12.57421875" style="0" customWidth="1"/>
    <col min="3" max="3" width="63.140625" style="0" customWidth="1"/>
    <col min="4" max="4" width="4.8515625" style="0" customWidth="1"/>
    <col min="5" max="5" width="10.57421875" style="0" customWidth="1"/>
    <col min="6" max="6" width="9.8515625" style="0" customWidth="1"/>
    <col min="7" max="7" width="12.8515625" style="0" customWidth="1"/>
    <col min="8" max="17" width="8.8515625" style="0" hidden="1" customWidth="1"/>
    <col min="18" max="18" width="6.8515625" style="0" customWidth="1"/>
    <col min="19" max="19" width="8.8515625" style="0" customWidth="1"/>
    <col min="20" max="20" width="8.421875" style="0" customWidth="1"/>
    <col min="21" max="25" width="8.8515625" style="0" hidden="1" customWidth="1"/>
    <col min="26" max="28" width="8.8515625" style="0" customWidth="1"/>
    <col min="29" max="29" width="8.8515625" style="0" hidden="1" customWidth="1"/>
    <col min="30" max="30" width="8.8515625" style="0" customWidth="1"/>
    <col min="31" max="41" width="8.8515625" style="0" hidden="1" customWidth="1"/>
    <col min="42" max="54" width="8.8515625" style="0" customWidth="1"/>
  </cols>
  <sheetData>
    <row r="1" spans="1:33" ht="15.75" customHeight="1">
      <c r="A1" s="244" t="s">
        <v>117</v>
      </c>
      <c r="B1" s="220"/>
      <c r="C1" s="220"/>
      <c r="D1" s="220"/>
      <c r="E1" s="220"/>
      <c r="F1" s="220"/>
      <c r="G1" s="220"/>
      <c r="AG1" s="111" t="s">
        <v>118</v>
      </c>
    </row>
    <row r="2" spans="1:33" ht="24.75" customHeight="1">
      <c r="A2" s="132" t="s">
        <v>114</v>
      </c>
      <c r="B2" s="133" t="s">
        <v>5</v>
      </c>
      <c r="C2" s="245" t="s">
        <v>6</v>
      </c>
      <c r="D2" s="202"/>
      <c r="E2" s="202"/>
      <c r="F2" s="202"/>
      <c r="G2" s="205"/>
      <c r="AG2" s="111" t="s">
        <v>119</v>
      </c>
    </row>
    <row r="3" spans="1:33" ht="24.75" customHeight="1">
      <c r="A3" s="132" t="s">
        <v>115</v>
      </c>
      <c r="B3" s="133" t="s">
        <v>52</v>
      </c>
      <c r="C3" s="245" t="s">
        <v>53</v>
      </c>
      <c r="D3" s="202"/>
      <c r="E3" s="202"/>
      <c r="F3" s="202"/>
      <c r="G3" s="205"/>
      <c r="AC3" s="138" t="s">
        <v>119</v>
      </c>
      <c r="AG3" s="111" t="s">
        <v>120</v>
      </c>
    </row>
    <row r="4" spans="1:33" ht="24.75" customHeight="1">
      <c r="A4" s="139" t="s">
        <v>116</v>
      </c>
      <c r="B4" s="140" t="s">
        <v>58</v>
      </c>
      <c r="C4" s="246" t="s">
        <v>59</v>
      </c>
      <c r="D4" s="202"/>
      <c r="E4" s="202"/>
      <c r="F4" s="202"/>
      <c r="G4" s="205"/>
      <c r="AG4" s="111" t="s">
        <v>121</v>
      </c>
    </row>
    <row r="5" spans="2:4" ht="12.75" customHeight="1">
      <c r="B5" s="138"/>
      <c r="C5" s="138"/>
      <c r="D5" s="86"/>
    </row>
    <row r="6" spans="1:25" ht="12.75" customHeight="1">
      <c r="A6" s="141" t="s">
        <v>122</v>
      </c>
      <c r="B6" s="142" t="s">
        <v>123</v>
      </c>
      <c r="C6" s="142" t="s">
        <v>124</v>
      </c>
      <c r="D6" s="143" t="s">
        <v>125</v>
      </c>
      <c r="E6" s="141" t="s">
        <v>126</v>
      </c>
      <c r="F6" s="144" t="s">
        <v>127</v>
      </c>
      <c r="G6" s="141" t="s">
        <v>21</v>
      </c>
      <c r="H6" s="145" t="s">
        <v>128</v>
      </c>
      <c r="I6" s="145" t="s">
        <v>129</v>
      </c>
      <c r="J6" s="145" t="s">
        <v>130</v>
      </c>
      <c r="K6" s="145" t="s">
        <v>131</v>
      </c>
      <c r="L6" s="145" t="s">
        <v>132</v>
      </c>
      <c r="M6" s="145" t="s">
        <v>133</v>
      </c>
      <c r="N6" s="145" t="s">
        <v>134</v>
      </c>
      <c r="O6" s="145" t="s">
        <v>135</v>
      </c>
      <c r="P6" s="145" t="s">
        <v>136</v>
      </c>
      <c r="Q6" s="145" t="s">
        <v>137</v>
      </c>
      <c r="R6" s="145" t="s">
        <v>138</v>
      </c>
      <c r="S6" s="145" t="s">
        <v>139</v>
      </c>
      <c r="T6" s="145" t="s">
        <v>140</v>
      </c>
      <c r="U6" s="145" t="s">
        <v>141</v>
      </c>
      <c r="V6" s="145" t="s">
        <v>142</v>
      </c>
      <c r="W6" s="145" t="s">
        <v>143</v>
      </c>
      <c r="X6" s="145" t="s">
        <v>144</v>
      </c>
      <c r="Y6" s="145" t="s">
        <v>145</v>
      </c>
    </row>
    <row r="7" spans="1:25" ht="12.75" customHeight="1" hidden="1">
      <c r="A7" s="131"/>
      <c r="B7" s="134"/>
      <c r="C7" s="134"/>
      <c r="D7" s="136"/>
      <c r="E7" s="146"/>
      <c r="F7" s="147"/>
      <c r="G7" s="147"/>
      <c r="H7" s="147"/>
      <c r="I7" s="147"/>
      <c r="J7" s="147"/>
      <c r="K7" s="147"/>
      <c r="L7" s="147"/>
      <c r="M7" s="147"/>
      <c r="N7" s="146"/>
      <c r="O7" s="146"/>
      <c r="P7" s="146"/>
      <c r="Q7" s="146"/>
      <c r="R7" s="147"/>
      <c r="S7" s="147"/>
      <c r="T7" s="147"/>
      <c r="U7" s="147"/>
      <c r="V7" s="147"/>
      <c r="W7" s="147"/>
      <c r="X7" s="147"/>
      <c r="Y7" s="147"/>
    </row>
    <row r="8" spans="1:33" ht="12.75" customHeight="1">
      <c r="A8" s="148" t="s">
        <v>146</v>
      </c>
      <c r="B8" s="149" t="s">
        <v>86</v>
      </c>
      <c r="C8" s="150" t="s">
        <v>87</v>
      </c>
      <c r="D8" s="151"/>
      <c r="E8" s="152"/>
      <c r="F8" s="153"/>
      <c r="G8" s="153">
        <f>SUMIF(AG9:AG18,"&lt;&gt;NOR",G9:G18)</f>
        <v>0</v>
      </c>
      <c r="H8" s="153"/>
      <c r="I8" s="153">
        <f>SUM(I9:I18)</f>
        <v>0</v>
      </c>
      <c r="J8" s="153"/>
      <c r="K8" s="153">
        <f>SUM(K9:K18)</f>
        <v>2254.7400000000002</v>
      </c>
      <c r="L8" s="153"/>
      <c r="M8" s="153">
        <f>SUM(M9:M18)</f>
        <v>0</v>
      </c>
      <c r="N8" s="152"/>
      <c r="O8" s="152">
        <f>SUM(O9:O18)</f>
        <v>0</v>
      </c>
      <c r="P8" s="152"/>
      <c r="Q8" s="152">
        <f>SUM(Q9:Q18)</f>
        <v>0</v>
      </c>
      <c r="R8" s="153"/>
      <c r="S8" s="153"/>
      <c r="T8" s="154"/>
      <c r="U8" s="155"/>
      <c r="V8" s="155">
        <f>SUM(V9:V18)</f>
        <v>5.079999999999999</v>
      </c>
      <c r="W8" s="155"/>
      <c r="X8" s="155"/>
      <c r="Y8" s="155"/>
      <c r="AG8" s="111" t="s">
        <v>147</v>
      </c>
    </row>
    <row r="9" spans="1:54" ht="12.75" customHeight="1" outlineLevel="1">
      <c r="A9" s="166">
        <v>1</v>
      </c>
      <c r="B9" s="167" t="s">
        <v>397</v>
      </c>
      <c r="C9" s="168" t="s">
        <v>398</v>
      </c>
      <c r="D9" s="169" t="s">
        <v>186</v>
      </c>
      <c r="E9" s="170">
        <v>0.944</v>
      </c>
      <c r="F9" s="171"/>
      <c r="G9" s="172">
        <f>ROUND(E9*F9,2)</f>
        <v>0</v>
      </c>
      <c r="H9" s="171">
        <v>0</v>
      </c>
      <c r="I9" s="172">
        <f>ROUND(E9*H9,2)</f>
        <v>0</v>
      </c>
      <c r="J9" s="171">
        <v>1943</v>
      </c>
      <c r="K9" s="172">
        <f>ROUND(E9*J9,2)</f>
        <v>1834.19</v>
      </c>
      <c r="L9" s="172">
        <v>21</v>
      </c>
      <c r="M9" s="172">
        <f>G9*(1+L9/100)</f>
        <v>0</v>
      </c>
      <c r="N9" s="170">
        <v>0</v>
      </c>
      <c r="O9" s="170">
        <f>ROUND(E9*N9,2)</f>
        <v>0</v>
      </c>
      <c r="P9" s="170">
        <v>0</v>
      </c>
      <c r="Q9" s="170">
        <f>ROUND(E9*P9,2)</f>
        <v>0</v>
      </c>
      <c r="R9" s="172" t="s">
        <v>187</v>
      </c>
      <c r="S9" s="172" t="s">
        <v>151</v>
      </c>
      <c r="T9" s="173" t="s">
        <v>399</v>
      </c>
      <c r="U9" s="164">
        <v>4.655</v>
      </c>
      <c r="V9" s="164">
        <f>ROUND(E9*U9,2)</f>
        <v>4.39</v>
      </c>
      <c r="W9" s="164"/>
      <c r="X9" s="164" t="s">
        <v>188</v>
      </c>
      <c r="Y9" s="164" t="s">
        <v>154</v>
      </c>
      <c r="Z9" s="165"/>
      <c r="AA9" s="165"/>
      <c r="AB9" s="165"/>
      <c r="AC9" s="165"/>
      <c r="AD9" s="165"/>
      <c r="AE9" s="165"/>
      <c r="AF9" s="165"/>
      <c r="AG9" s="165" t="s">
        <v>189</v>
      </c>
      <c r="AH9" s="165"/>
      <c r="AI9" s="165"/>
      <c r="AJ9" s="165"/>
      <c r="AK9" s="165"/>
      <c r="AL9" s="165"/>
      <c r="AM9" s="165"/>
      <c r="AN9" s="165"/>
      <c r="AO9" s="165"/>
      <c r="AP9" s="165"/>
      <c r="AQ9" s="165"/>
      <c r="AR9" s="165"/>
      <c r="AS9" s="165"/>
      <c r="AT9" s="165"/>
      <c r="AU9" s="165"/>
      <c r="AV9" s="165"/>
      <c r="AW9" s="165"/>
      <c r="AX9" s="165"/>
      <c r="AY9" s="165"/>
      <c r="AZ9" s="165"/>
      <c r="BA9" s="165"/>
      <c r="BB9" s="165"/>
    </row>
    <row r="10" spans="1:54" ht="12.75" customHeight="1" outlineLevel="2">
      <c r="A10" s="174"/>
      <c r="B10" s="175"/>
      <c r="C10" s="247" t="s">
        <v>400</v>
      </c>
      <c r="D10" s="200"/>
      <c r="E10" s="200"/>
      <c r="F10" s="200"/>
      <c r="G10" s="200"/>
      <c r="H10" s="164"/>
      <c r="I10" s="164"/>
      <c r="J10" s="164"/>
      <c r="K10" s="164"/>
      <c r="L10" s="164"/>
      <c r="M10" s="164"/>
      <c r="N10" s="176"/>
      <c r="O10" s="176"/>
      <c r="P10" s="176"/>
      <c r="Q10" s="176"/>
      <c r="R10" s="164"/>
      <c r="S10" s="164"/>
      <c r="T10" s="164"/>
      <c r="U10" s="164"/>
      <c r="V10" s="164"/>
      <c r="W10" s="164"/>
      <c r="X10" s="164"/>
      <c r="Y10" s="164"/>
      <c r="Z10" s="165"/>
      <c r="AA10" s="165"/>
      <c r="AB10" s="165"/>
      <c r="AC10" s="165"/>
      <c r="AD10" s="165"/>
      <c r="AE10" s="165"/>
      <c r="AF10" s="165"/>
      <c r="AG10" s="165" t="s">
        <v>191</v>
      </c>
      <c r="AH10" s="165"/>
      <c r="AI10" s="165"/>
      <c r="AJ10" s="165"/>
      <c r="AK10" s="165"/>
      <c r="AL10" s="165"/>
      <c r="AM10" s="165"/>
      <c r="AN10" s="165"/>
      <c r="AO10" s="165"/>
      <c r="AP10" s="165"/>
      <c r="AQ10" s="165"/>
      <c r="AR10" s="165"/>
      <c r="AS10" s="165"/>
      <c r="AT10" s="165"/>
      <c r="AU10" s="165"/>
      <c r="AV10" s="165"/>
      <c r="AW10" s="165"/>
      <c r="AX10" s="165"/>
      <c r="AY10" s="165"/>
      <c r="AZ10" s="165"/>
      <c r="BA10" s="165"/>
      <c r="BB10" s="165"/>
    </row>
    <row r="11" spans="1:54" ht="12.75" customHeight="1" outlineLevel="2">
      <c r="A11" s="174"/>
      <c r="B11" s="175"/>
      <c r="C11" s="186" t="s">
        <v>401</v>
      </c>
      <c r="D11" s="187"/>
      <c r="E11" s="188">
        <v>0.432</v>
      </c>
      <c r="F11" s="164"/>
      <c r="G11" s="164"/>
      <c r="H11" s="164"/>
      <c r="I11" s="164"/>
      <c r="J11" s="164"/>
      <c r="K11" s="164"/>
      <c r="L11" s="164"/>
      <c r="M11" s="164"/>
      <c r="N11" s="176"/>
      <c r="O11" s="176"/>
      <c r="P11" s="176"/>
      <c r="Q11" s="176"/>
      <c r="R11" s="164"/>
      <c r="S11" s="164"/>
      <c r="T11" s="164"/>
      <c r="U11" s="164"/>
      <c r="V11" s="164"/>
      <c r="W11" s="164"/>
      <c r="X11" s="164"/>
      <c r="Y11" s="164"/>
      <c r="Z11" s="165"/>
      <c r="AA11" s="165"/>
      <c r="AB11" s="165"/>
      <c r="AC11" s="165"/>
      <c r="AD11" s="165"/>
      <c r="AE11" s="165"/>
      <c r="AF11" s="165"/>
      <c r="AG11" s="165" t="s">
        <v>195</v>
      </c>
      <c r="AH11" s="165">
        <v>0</v>
      </c>
      <c r="AI11" s="165"/>
      <c r="AJ11" s="165"/>
      <c r="AK11" s="165"/>
      <c r="AL11" s="165"/>
      <c r="AM11" s="165"/>
      <c r="AN11" s="165"/>
      <c r="AO11" s="165"/>
      <c r="AP11" s="165"/>
      <c r="AQ11" s="165"/>
      <c r="AR11" s="165"/>
      <c r="AS11" s="165"/>
      <c r="AT11" s="165"/>
      <c r="AU11" s="165"/>
      <c r="AV11" s="165"/>
      <c r="AW11" s="165"/>
      <c r="AX11" s="165"/>
      <c r="AY11" s="165"/>
      <c r="AZ11" s="165"/>
      <c r="BA11" s="165"/>
      <c r="BB11" s="165"/>
    </row>
    <row r="12" spans="1:54" ht="12.75" customHeight="1" outlineLevel="3">
      <c r="A12" s="174"/>
      <c r="B12" s="175"/>
      <c r="C12" s="186" t="s">
        <v>402</v>
      </c>
      <c r="D12" s="187"/>
      <c r="E12" s="188">
        <v>0.512</v>
      </c>
      <c r="F12" s="164"/>
      <c r="G12" s="164"/>
      <c r="H12" s="164"/>
      <c r="I12" s="164"/>
      <c r="J12" s="164"/>
      <c r="K12" s="164"/>
      <c r="L12" s="164"/>
      <c r="M12" s="164"/>
      <c r="N12" s="176"/>
      <c r="O12" s="176"/>
      <c r="P12" s="176"/>
      <c r="Q12" s="176"/>
      <c r="R12" s="164"/>
      <c r="S12" s="164"/>
      <c r="T12" s="164"/>
      <c r="U12" s="164"/>
      <c r="V12" s="164"/>
      <c r="W12" s="164"/>
      <c r="X12" s="164"/>
      <c r="Y12" s="164"/>
      <c r="Z12" s="165"/>
      <c r="AA12" s="165"/>
      <c r="AB12" s="165"/>
      <c r="AC12" s="165"/>
      <c r="AD12" s="165"/>
      <c r="AE12" s="165"/>
      <c r="AF12" s="165"/>
      <c r="AG12" s="165" t="s">
        <v>195</v>
      </c>
      <c r="AH12" s="165">
        <v>0</v>
      </c>
      <c r="AI12" s="165"/>
      <c r="AJ12" s="165"/>
      <c r="AK12" s="165"/>
      <c r="AL12" s="165"/>
      <c r="AM12" s="165"/>
      <c r="AN12" s="165"/>
      <c r="AO12" s="165"/>
      <c r="AP12" s="165"/>
      <c r="AQ12" s="165"/>
      <c r="AR12" s="165"/>
      <c r="AS12" s="165"/>
      <c r="AT12" s="165"/>
      <c r="AU12" s="165"/>
      <c r="AV12" s="165"/>
      <c r="AW12" s="165"/>
      <c r="AX12" s="165"/>
      <c r="AY12" s="165"/>
      <c r="AZ12" s="165"/>
      <c r="BA12" s="165"/>
      <c r="BB12" s="165"/>
    </row>
    <row r="13" spans="1:54" ht="12.75" customHeight="1" outlineLevel="1">
      <c r="A13" s="166">
        <v>2</v>
      </c>
      <c r="B13" s="167" t="s">
        <v>403</v>
      </c>
      <c r="C13" s="168" t="s">
        <v>404</v>
      </c>
      <c r="D13" s="169" t="s">
        <v>186</v>
      </c>
      <c r="E13" s="170">
        <v>0.944</v>
      </c>
      <c r="F13" s="171"/>
      <c r="G13" s="172">
        <f>ROUND(E13*F13,2)</f>
        <v>0</v>
      </c>
      <c r="H13" s="171">
        <v>0</v>
      </c>
      <c r="I13" s="172">
        <f>ROUND(E13*H13,2)</f>
        <v>0</v>
      </c>
      <c r="J13" s="171">
        <v>287.5</v>
      </c>
      <c r="K13" s="172">
        <f>ROUND(E13*J13,2)</f>
        <v>271.4</v>
      </c>
      <c r="L13" s="172">
        <v>21</v>
      </c>
      <c r="M13" s="172">
        <f>G13*(1+L13/100)</f>
        <v>0</v>
      </c>
      <c r="N13" s="170">
        <v>0</v>
      </c>
      <c r="O13" s="170">
        <f>ROUND(E13*N13,2)</f>
        <v>0</v>
      </c>
      <c r="P13" s="170">
        <v>0</v>
      </c>
      <c r="Q13" s="170">
        <f>ROUND(E13*P13,2)</f>
        <v>0</v>
      </c>
      <c r="R13" s="172" t="s">
        <v>187</v>
      </c>
      <c r="S13" s="172" t="s">
        <v>151</v>
      </c>
      <c r="T13" s="173" t="s">
        <v>399</v>
      </c>
      <c r="U13" s="164">
        <v>0.668</v>
      </c>
      <c r="V13" s="164">
        <f>ROUND(E13*U13,2)</f>
        <v>0.63</v>
      </c>
      <c r="W13" s="164"/>
      <c r="X13" s="164" t="s">
        <v>188</v>
      </c>
      <c r="Y13" s="164" t="s">
        <v>154</v>
      </c>
      <c r="Z13" s="165"/>
      <c r="AA13" s="165"/>
      <c r="AB13" s="165"/>
      <c r="AC13" s="165"/>
      <c r="AD13" s="165"/>
      <c r="AE13" s="165"/>
      <c r="AF13" s="165"/>
      <c r="AG13" s="165" t="s">
        <v>189</v>
      </c>
      <c r="AH13" s="165"/>
      <c r="AI13" s="165"/>
      <c r="AJ13" s="165"/>
      <c r="AK13" s="165"/>
      <c r="AL13" s="165"/>
      <c r="AM13" s="165"/>
      <c r="AN13" s="165"/>
      <c r="AO13" s="165"/>
      <c r="AP13" s="165"/>
      <c r="AQ13" s="165"/>
      <c r="AR13" s="165"/>
      <c r="AS13" s="165"/>
      <c r="AT13" s="165"/>
      <c r="AU13" s="165"/>
      <c r="AV13" s="165"/>
      <c r="AW13" s="165"/>
      <c r="AX13" s="165"/>
      <c r="AY13" s="165"/>
      <c r="AZ13" s="165"/>
      <c r="BA13" s="165"/>
      <c r="BB13" s="165"/>
    </row>
    <row r="14" spans="1:54" ht="12.75" customHeight="1" outlineLevel="2">
      <c r="A14" s="174"/>
      <c r="B14" s="175"/>
      <c r="C14" s="247" t="s">
        <v>405</v>
      </c>
      <c r="D14" s="200"/>
      <c r="E14" s="200"/>
      <c r="F14" s="200"/>
      <c r="G14" s="200"/>
      <c r="H14" s="164"/>
      <c r="I14" s="164"/>
      <c r="J14" s="164"/>
      <c r="K14" s="164"/>
      <c r="L14" s="164"/>
      <c r="M14" s="164"/>
      <c r="N14" s="176"/>
      <c r="O14" s="176"/>
      <c r="P14" s="176"/>
      <c r="Q14" s="176"/>
      <c r="R14" s="164"/>
      <c r="S14" s="164"/>
      <c r="T14" s="164"/>
      <c r="U14" s="164"/>
      <c r="V14" s="164"/>
      <c r="W14" s="164"/>
      <c r="X14" s="164"/>
      <c r="Y14" s="164"/>
      <c r="Z14" s="165"/>
      <c r="AA14" s="165"/>
      <c r="AB14" s="165"/>
      <c r="AC14" s="165"/>
      <c r="AD14" s="165"/>
      <c r="AE14" s="165"/>
      <c r="AF14" s="165"/>
      <c r="AG14" s="165" t="s">
        <v>191</v>
      </c>
      <c r="AH14" s="165"/>
      <c r="AI14" s="165"/>
      <c r="AJ14" s="165"/>
      <c r="AK14" s="165"/>
      <c r="AL14" s="165"/>
      <c r="AM14" s="165"/>
      <c r="AN14" s="165"/>
      <c r="AO14" s="165"/>
      <c r="AP14" s="165"/>
      <c r="AQ14" s="165"/>
      <c r="AR14" s="165"/>
      <c r="AS14" s="165"/>
      <c r="AT14" s="165"/>
      <c r="AU14" s="165"/>
      <c r="AV14" s="165"/>
      <c r="AW14" s="165"/>
      <c r="AX14" s="165"/>
      <c r="AY14" s="165"/>
      <c r="AZ14" s="165"/>
      <c r="BA14" s="165"/>
      <c r="BB14" s="165"/>
    </row>
    <row r="15" spans="1:54" ht="12.75" customHeight="1" outlineLevel="2">
      <c r="A15" s="174"/>
      <c r="B15" s="175"/>
      <c r="C15" s="186" t="s">
        <v>406</v>
      </c>
      <c r="D15" s="187"/>
      <c r="E15" s="188">
        <v>0.944</v>
      </c>
      <c r="F15" s="164"/>
      <c r="G15" s="164"/>
      <c r="H15" s="164"/>
      <c r="I15" s="164"/>
      <c r="J15" s="164"/>
      <c r="K15" s="164"/>
      <c r="L15" s="164"/>
      <c r="M15" s="164"/>
      <c r="N15" s="176"/>
      <c r="O15" s="176"/>
      <c r="P15" s="176"/>
      <c r="Q15" s="176"/>
      <c r="R15" s="164"/>
      <c r="S15" s="164"/>
      <c r="T15" s="164"/>
      <c r="U15" s="164"/>
      <c r="V15" s="164"/>
      <c r="W15" s="164"/>
      <c r="X15" s="164"/>
      <c r="Y15" s="164"/>
      <c r="Z15" s="165"/>
      <c r="AA15" s="165"/>
      <c r="AB15" s="165"/>
      <c r="AC15" s="165"/>
      <c r="AD15" s="165"/>
      <c r="AE15" s="165"/>
      <c r="AF15" s="165"/>
      <c r="AG15" s="165" t="s">
        <v>195</v>
      </c>
      <c r="AH15" s="165">
        <v>5</v>
      </c>
      <c r="AI15" s="165"/>
      <c r="AJ15" s="165"/>
      <c r="AK15" s="165"/>
      <c r="AL15" s="165"/>
      <c r="AM15" s="165"/>
      <c r="AN15" s="165"/>
      <c r="AO15" s="165"/>
      <c r="AP15" s="165"/>
      <c r="AQ15" s="165"/>
      <c r="AR15" s="165"/>
      <c r="AS15" s="165"/>
      <c r="AT15" s="165"/>
      <c r="AU15" s="165"/>
      <c r="AV15" s="165"/>
      <c r="AW15" s="165"/>
      <c r="AX15" s="165"/>
      <c r="AY15" s="165"/>
      <c r="AZ15" s="165"/>
      <c r="BA15" s="165"/>
      <c r="BB15" s="165"/>
    </row>
    <row r="16" spans="1:54" ht="12.75" customHeight="1" outlineLevel="1">
      <c r="A16" s="166">
        <v>3</v>
      </c>
      <c r="B16" s="167" t="s">
        <v>212</v>
      </c>
      <c r="C16" s="168" t="s">
        <v>213</v>
      </c>
      <c r="D16" s="169" t="s">
        <v>186</v>
      </c>
      <c r="E16" s="170">
        <v>0.944</v>
      </c>
      <c r="F16" s="171"/>
      <c r="G16" s="172">
        <f>ROUND(E16*F16,2)</f>
        <v>0</v>
      </c>
      <c r="H16" s="171">
        <v>0</v>
      </c>
      <c r="I16" s="172">
        <f>ROUND(E16*H16,2)</f>
        <v>0</v>
      </c>
      <c r="J16" s="171">
        <v>158</v>
      </c>
      <c r="K16" s="172">
        <f>ROUND(E16*J16,2)</f>
        <v>149.15</v>
      </c>
      <c r="L16" s="172">
        <v>21</v>
      </c>
      <c r="M16" s="172">
        <f>G16*(1+L16/100)</f>
        <v>0</v>
      </c>
      <c r="N16" s="170">
        <v>0</v>
      </c>
      <c r="O16" s="170">
        <f>ROUND(E16*N16,2)</f>
        <v>0</v>
      </c>
      <c r="P16" s="170">
        <v>0</v>
      </c>
      <c r="Q16" s="170">
        <f>ROUND(E16*P16,2)</f>
        <v>0</v>
      </c>
      <c r="R16" s="172" t="s">
        <v>187</v>
      </c>
      <c r="S16" s="172" t="s">
        <v>151</v>
      </c>
      <c r="T16" s="173" t="s">
        <v>399</v>
      </c>
      <c r="U16" s="164">
        <v>0.068</v>
      </c>
      <c r="V16" s="164">
        <f>ROUND(E16*U16,2)</f>
        <v>0.06</v>
      </c>
      <c r="W16" s="164"/>
      <c r="X16" s="164" t="s">
        <v>188</v>
      </c>
      <c r="Y16" s="164" t="s">
        <v>154</v>
      </c>
      <c r="Z16" s="165"/>
      <c r="AA16" s="165"/>
      <c r="AB16" s="165"/>
      <c r="AC16" s="165"/>
      <c r="AD16" s="165"/>
      <c r="AE16" s="165"/>
      <c r="AF16" s="165"/>
      <c r="AG16" s="165" t="s">
        <v>189</v>
      </c>
      <c r="AH16" s="165"/>
      <c r="AI16" s="165"/>
      <c r="AJ16" s="165"/>
      <c r="AK16" s="165"/>
      <c r="AL16" s="165"/>
      <c r="AM16" s="165"/>
      <c r="AN16" s="165"/>
      <c r="AO16" s="165"/>
      <c r="AP16" s="165"/>
      <c r="AQ16" s="165"/>
      <c r="AR16" s="165"/>
      <c r="AS16" s="165"/>
      <c r="AT16" s="165"/>
      <c r="AU16" s="165"/>
      <c r="AV16" s="165"/>
      <c r="AW16" s="165"/>
      <c r="AX16" s="165"/>
      <c r="AY16" s="165"/>
      <c r="AZ16" s="165"/>
      <c r="BA16" s="165"/>
      <c r="BB16" s="165"/>
    </row>
    <row r="17" spans="1:54" ht="12.75" customHeight="1" outlineLevel="2">
      <c r="A17" s="174"/>
      <c r="B17" s="175"/>
      <c r="C17" s="247" t="s">
        <v>214</v>
      </c>
      <c r="D17" s="200"/>
      <c r="E17" s="200"/>
      <c r="F17" s="200"/>
      <c r="G17" s="200"/>
      <c r="H17" s="164"/>
      <c r="I17" s="164"/>
      <c r="J17" s="164"/>
      <c r="K17" s="164"/>
      <c r="L17" s="164"/>
      <c r="M17" s="164"/>
      <c r="N17" s="176"/>
      <c r="O17" s="176"/>
      <c r="P17" s="176"/>
      <c r="Q17" s="176"/>
      <c r="R17" s="164"/>
      <c r="S17" s="164"/>
      <c r="T17" s="164"/>
      <c r="U17" s="164"/>
      <c r="V17" s="164"/>
      <c r="W17" s="164"/>
      <c r="X17" s="164"/>
      <c r="Y17" s="164"/>
      <c r="Z17" s="165"/>
      <c r="AA17" s="165"/>
      <c r="AB17" s="165"/>
      <c r="AC17" s="165"/>
      <c r="AD17" s="165"/>
      <c r="AE17" s="165"/>
      <c r="AF17" s="165"/>
      <c r="AG17" s="165" t="s">
        <v>191</v>
      </c>
      <c r="AH17" s="165"/>
      <c r="AI17" s="165"/>
      <c r="AJ17" s="165"/>
      <c r="AK17" s="165"/>
      <c r="AL17" s="165"/>
      <c r="AM17" s="165"/>
      <c r="AN17" s="165"/>
      <c r="AO17" s="165"/>
      <c r="AP17" s="165"/>
      <c r="AQ17" s="165"/>
      <c r="AR17" s="165"/>
      <c r="AS17" s="165"/>
      <c r="AT17" s="165"/>
      <c r="AU17" s="165"/>
      <c r="AV17" s="165"/>
      <c r="AW17" s="165"/>
      <c r="AX17" s="165"/>
      <c r="AY17" s="165"/>
      <c r="AZ17" s="165"/>
      <c r="BA17" s="165"/>
      <c r="BB17" s="165"/>
    </row>
    <row r="18" spans="1:54" ht="12.75" customHeight="1" outlineLevel="2">
      <c r="A18" s="174"/>
      <c r="B18" s="175"/>
      <c r="C18" s="186" t="s">
        <v>407</v>
      </c>
      <c r="D18" s="187"/>
      <c r="E18" s="188">
        <v>0.944</v>
      </c>
      <c r="F18" s="164"/>
      <c r="G18" s="164"/>
      <c r="H18" s="164"/>
      <c r="I18" s="164"/>
      <c r="J18" s="164"/>
      <c r="K18" s="164"/>
      <c r="L18" s="164"/>
      <c r="M18" s="164"/>
      <c r="N18" s="176"/>
      <c r="O18" s="176"/>
      <c r="P18" s="176"/>
      <c r="Q18" s="176"/>
      <c r="R18" s="164"/>
      <c r="S18" s="164"/>
      <c r="T18" s="164"/>
      <c r="U18" s="164"/>
      <c r="V18" s="164"/>
      <c r="W18" s="164"/>
      <c r="X18" s="164"/>
      <c r="Y18" s="164"/>
      <c r="Z18" s="165"/>
      <c r="AA18" s="165"/>
      <c r="AB18" s="165"/>
      <c r="AC18" s="165"/>
      <c r="AD18" s="165"/>
      <c r="AE18" s="165"/>
      <c r="AF18" s="165"/>
      <c r="AG18" s="165" t="s">
        <v>195</v>
      </c>
      <c r="AH18" s="165">
        <v>5</v>
      </c>
      <c r="AI18" s="165"/>
      <c r="AJ18" s="165"/>
      <c r="AK18" s="165"/>
      <c r="AL18" s="165"/>
      <c r="AM18" s="165"/>
      <c r="AN18" s="165"/>
      <c r="AO18" s="165"/>
      <c r="AP18" s="165"/>
      <c r="AQ18" s="165"/>
      <c r="AR18" s="165"/>
      <c r="AS18" s="165"/>
      <c r="AT18" s="165"/>
      <c r="AU18" s="165"/>
      <c r="AV18" s="165"/>
      <c r="AW18" s="165"/>
      <c r="AX18" s="165"/>
      <c r="AY18" s="165"/>
      <c r="AZ18" s="165"/>
      <c r="BA18" s="165"/>
      <c r="BB18" s="165"/>
    </row>
    <row r="19" spans="1:33" ht="12.75" customHeight="1">
      <c r="A19" s="148" t="s">
        <v>146</v>
      </c>
      <c r="B19" s="149" t="s">
        <v>90</v>
      </c>
      <c r="C19" s="150" t="s">
        <v>91</v>
      </c>
      <c r="D19" s="151"/>
      <c r="E19" s="152"/>
      <c r="F19" s="153"/>
      <c r="G19" s="153">
        <f>SUMIF(AG20:AG23,"&lt;&gt;NOR",G20:G23)</f>
        <v>0</v>
      </c>
      <c r="H19" s="153"/>
      <c r="I19" s="153">
        <f>SUM(I20:I23)</f>
        <v>4414.9400000000005</v>
      </c>
      <c r="J19" s="153"/>
      <c r="K19" s="153">
        <f>SUM(K20:K23)</f>
        <v>303.18</v>
      </c>
      <c r="L19" s="153"/>
      <c r="M19" s="153">
        <f>SUM(M20:M23)</f>
        <v>0</v>
      </c>
      <c r="N19" s="152"/>
      <c r="O19" s="152">
        <f>SUM(O20:O23)</f>
        <v>2.3899999999999997</v>
      </c>
      <c r="P19" s="152"/>
      <c r="Q19" s="152">
        <f>SUM(Q20:Q23)</f>
        <v>0</v>
      </c>
      <c r="R19" s="153"/>
      <c r="S19" s="153"/>
      <c r="T19" s="154"/>
      <c r="U19" s="155"/>
      <c r="V19" s="155">
        <f>SUM(V20:V23)</f>
        <v>0.45</v>
      </c>
      <c r="W19" s="155"/>
      <c r="X19" s="155"/>
      <c r="Y19" s="155"/>
      <c r="AG19" s="111" t="s">
        <v>147</v>
      </c>
    </row>
    <row r="20" spans="1:54" ht="12.75" customHeight="1" outlineLevel="1">
      <c r="A20" s="166">
        <v>4</v>
      </c>
      <c r="B20" s="167" t="s">
        <v>408</v>
      </c>
      <c r="C20" s="168" t="s">
        <v>409</v>
      </c>
      <c r="D20" s="169" t="s">
        <v>186</v>
      </c>
      <c r="E20" s="170">
        <v>0.944</v>
      </c>
      <c r="F20" s="171"/>
      <c r="G20" s="172">
        <f>ROUND(E20*F20,2)</f>
        <v>0</v>
      </c>
      <c r="H20" s="171">
        <v>2783.83</v>
      </c>
      <c r="I20" s="172">
        <f>ROUND(E20*H20,2)</f>
        <v>2627.94</v>
      </c>
      <c r="J20" s="171">
        <v>321.17</v>
      </c>
      <c r="K20" s="172">
        <f>ROUND(E20*J20,2)</f>
        <v>303.18</v>
      </c>
      <c r="L20" s="172">
        <v>21</v>
      </c>
      <c r="M20" s="172">
        <f>G20*(1+L20/100)</f>
        <v>0</v>
      </c>
      <c r="N20" s="170">
        <v>2.525</v>
      </c>
      <c r="O20" s="170">
        <f>ROUND(E20*N20,2)</f>
        <v>2.38</v>
      </c>
      <c r="P20" s="170">
        <v>0</v>
      </c>
      <c r="Q20" s="170">
        <f>ROUND(E20*P20,2)</f>
        <v>0</v>
      </c>
      <c r="R20" s="172" t="s">
        <v>233</v>
      </c>
      <c r="S20" s="172" t="s">
        <v>151</v>
      </c>
      <c r="T20" s="173" t="s">
        <v>399</v>
      </c>
      <c r="U20" s="164">
        <v>0.477</v>
      </c>
      <c r="V20" s="164">
        <f>ROUND(E20*U20,2)</f>
        <v>0.45</v>
      </c>
      <c r="W20" s="164"/>
      <c r="X20" s="164" t="s">
        <v>188</v>
      </c>
      <c r="Y20" s="164" t="s">
        <v>154</v>
      </c>
      <c r="Z20" s="165"/>
      <c r="AA20" s="165"/>
      <c r="AB20" s="165"/>
      <c r="AC20" s="165"/>
      <c r="AD20" s="165"/>
      <c r="AE20" s="165"/>
      <c r="AF20" s="165"/>
      <c r="AG20" s="165" t="s">
        <v>189</v>
      </c>
      <c r="AH20" s="165"/>
      <c r="AI20" s="165"/>
      <c r="AJ20" s="165"/>
      <c r="AK20" s="165"/>
      <c r="AL20" s="165"/>
      <c r="AM20" s="165"/>
      <c r="AN20" s="165"/>
      <c r="AO20" s="165"/>
      <c r="AP20" s="165"/>
      <c r="AQ20" s="165"/>
      <c r="AR20" s="165"/>
      <c r="AS20" s="165"/>
      <c r="AT20" s="165"/>
      <c r="AU20" s="165"/>
      <c r="AV20" s="165"/>
      <c r="AW20" s="165"/>
      <c r="AX20" s="165"/>
      <c r="AY20" s="165"/>
      <c r="AZ20" s="165"/>
      <c r="BA20" s="165"/>
      <c r="BB20" s="165"/>
    </row>
    <row r="21" spans="1:54" ht="12.75" customHeight="1" outlineLevel="2">
      <c r="A21" s="174"/>
      <c r="B21" s="175"/>
      <c r="C21" s="186" t="s">
        <v>406</v>
      </c>
      <c r="D21" s="187"/>
      <c r="E21" s="188">
        <v>0.944</v>
      </c>
      <c r="F21" s="164"/>
      <c r="G21" s="164"/>
      <c r="H21" s="164"/>
      <c r="I21" s="164"/>
      <c r="J21" s="164"/>
      <c r="K21" s="164"/>
      <c r="L21" s="164"/>
      <c r="M21" s="164"/>
      <c r="N21" s="176"/>
      <c r="O21" s="176"/>
      <c r="P21" s="176"/>
      <c r="Q21" s="176"/>
      <c r="R21" s="164"/>
      <c r="S21" s="164"/>
      <c r="T21" s="164"/>
      <c r="U21" s="164"/>
      <c r="V21" s="164"/>
      <c r="W21" s="164"/>
      <c r="X21" s="164"/>
      <c r="Y21" s="164"/>
      <c r="Z21" s="165"/>
      <c r="AA21" s="165"/>
      <c r="AB21" s="165"/>
      <c r="AC21" s="165"/>
      <c r="AD21" s="165"/>
      <c r="AE21" s="165"/>
      <c r="AF21" s="165"/>
      <c r="AG21" s="165" t="s">
        <v>195</v>
      </c>
      <c r="AH21" s="165">
        <v>5</v>
      </c>
      <c r="AI21" s="165"/>
      <c r="AJ21" s="165"/>
      <c r="AK21" s="165"/>
      <c r="AL21" s="165"/>
      <c r="AM21" s="165"/>
      <c r="AN21" s="165"/>
      <c r="AO21" s="165"/>
      <c r="AP21" s="165"/>
      <c r="AQ21" s="165"/>
      <c r="AR21" s="165"/>
      <c r="AS21" s="165"/>
      <c r="AT21" s="165"/>
      <c r="AU21" s="165"/>
      <c r="AV21" s="165"/>
      <c r="AW21" s="165"/>
      <c r="AX21" s="165"/>
      <c r="AY21" s="165"/>
      <c r="AZ21" s="165"/>
      <c r="BA21" s="165"/>
      <c r="BB21" s="165"/>
    </row>
    <row r="22" spans="1:54" ht="12.75" customHeight="1" outlineLevel="1">
      <c r="A22" s="166">
        <v>5</v>
      </c>
      <c r="B22" s="167" t="s">
        <v>410</v>
      </c>
      <c r="C22" s="168" t="s">
        <v>411</v>
      </c>
      <c r="D22" s="169" t="s">
        <v>322</v>
      </c>
      <c r="E22" s="170">
        <v>1</v>
      </c>
      <c r="F22" s="171"/>
      <c r="G22" s="172">
        <f>ROUND(E22*F22,2)</f>
        <v>0</v>
      </c>
      <c r="H22" s="171">
        <v>1787</v>
      </c>
      <c r="I22" s="172">
        <f>ROUND(E22*H22,2)</f>
        <v>1787</v>
      </c>
      <c r="J22" s="171">
        <v>0</v>
      </c>
      <c r="K22" s="172">
        <f>ROUND(E22*J22,2)</f>
        <v>0</v>
      </c>
      <c r="L22" s="172">
        <v>21</v>
      </c>
      <c r="M22" s="172">
        <f>G22*(1+L22/100)</f>
        <v>0</v>
      </c>
      <c r="N22" s="170">
        <v>0.0101</v>
      </c>
      <c r="O22" s="170">
        <f>ROUND(E22*N22,2)</f>
        <v>0.01</v>
      </c>
      <c r="P22" s="170">
        <v>0</v>
      </c>
      <c r="Q22" s="170">
        <f>ROUND(E22*P22,2)</f>
        <v>0</v>
      </c>
      <c r="R22" s="172" t="s">
        <v>313</v>
      </c>
      <c r="S22" s="172" t="s">
        <v>151</v>
      </c>
      <c r="T22" s="173" t="s">
        <v>399</v>
      </c>
      <c r="U22" s="164">
        <v>0</v>
      </c>
      <c r="V22" s="164">
        <f>ROUND(E22*U22,2)</f>
        <v>0</v>
      </c>
      <c r="W22" s="164"/>
      <c r="X22" s="164" t="s">
        <v>314</v>
      </c>
      <c r="Y22" s="164" t="s">
        <v>154</v>
      </c>
      <c r="Z22" s="165"/>
      <c r="AA22" s="165"/>
      <c r="AB22" s="165"/>
      <c r="AC22" s="165"/>
      <c r="AD22" s="165"/>
      <c r="AE22" s="165"/>
      <c r="AF22" s="165"/>
      <c r="AG22" s="165" t="s">
        <v>315</v>
      </c>
      <c r="AH22" s="165"/>
      <c r="AI22" s="165"/>
      <c r="AJ22" s="165"/>
      <c r="AK22" s="165"/>
      <c r="AL22" s="165"/>
      <c r="AM22" s="165"/>
      <c r="AN22" s="165"/>
      <c r="AO22" s="165"/>
      <c r="AP22" s="165"/>
      <c r="AQ22" s="165"/>
      <c r="AR22" s="165"/>
      <c r="AS22" s="165"/>
      <c r="AT22" s="165"/>
      <c r="AU22" s="165"/>
      <c r="AV22" s="165"/>
      <c r="AW22" s="165"/>
      <c r="AX22" s="165"/>
      <c r="AY22" s="165"/>
      <c r="AZ22" s="165"/>
      <c r="BA22" s="165"/>
      <c r="BB22" s="165"/>
    </row>
    <row r="23" spans="1:54" ht="12.75" customHeight="1" outlineLevel="2">
      <c r="A23" s="174"/>
      <c r="B23" s="175"/>
      <c r="C23" s="186" t="s">
        <v>412</v>
      </c>
      <c r="D23" s="187"/>
      <c r="E23" s="188">
        <v>1</v>
      </c>
      <c r="F23" s="164"/>
      <c r="G23" s="164"/>
      <c r="H23" s="164"/>
      <c r="I23" s="164"/>
      <c r="J23" s="164"/>
      <c r="K23" s="164"/>
      <c r="L23" s="164"/>
      <c r="M23" s="164"/>
      <c r="N23" s="176"/>
      <c r="O23" s="176"/>
      <c r="P23" s="176"/>
      <c r="Q23" s="176"/>
      <c r="R23" s="164"/>
      <c r="S23" s="164"/>
      <c r="T23" s="164"/>
      <c r="U23" s="164"/>
      <c r="V23" s="164"/>
      <c r="W23" s="164"/>
      <c r="X23" s="164"/>
      <c r="Y23" s="164"/>
      <c r="Z23" s="165"/>
      <c r="AA23" s="165"/>
      <c r="AB23" s="165"/>
      <c r="AC23" s="165"/>
      <c r="AD23" s="165"/>
      <c r="AE23" s="165"/>
      <c r="AF23" s="165"/>
      <c r="AG23" s="165" t="s">
        <v>195</v>
      </c>
      <c r="AH23" s="165">
        <v>0</v>
      </c>
      <c r="AI23" s="165"/>
      <c r="AJ23" s="165"/>
      <c r="AK23" s="165"/>
      <c r="AL23" s="165"/>
      <c r="AM23" s="165"/>
      <c r="AN23" s="165"/>
      <c r="AO23" s="165"/>
      <c r="AP23" s="165"/>
      <c r="AQ23" s="165"/>
      <c r="AR23" s="165"/>
      <c r="AS23" s="165"/>
      <c r="AT23" s="165"/>
      <c r="AU23" s="165"/>
      <c r="AV23" s="165"/>
      <c r="AW23" s="165"/>
      <c r="AX23" s="165"/>
      <c r="AY23" s="165"/>
      <c r="AZ23" s="165"/>
      <c r="BA23" s="165"/>
      <c r="BB23" s="165"/>
    </row>
    <row r="24" spans="1:33" ht="12.75" customHeight="1">
      <c r="A24" s="148" t="s">
        <v>146</v>
      </c>
      <c r="B24" s="149" t="s">
        <v>98</v>
      </c>
      <c r="C24" s="150" t="s">
        <v>99</v>
      </c>
      <c r="D24" s="151"/>
      <c r="E24" s="152"/>
      <c r="F24" s="153"/>
      <c r="G24" s="153">
        <f>SUMIF(AG25:AG44,"&lt;&gt;NOR",G25:G44)</f>
        <v>0</v>
      </c>
      <c r="H24" s="153"/>
      <c r="I24" s="153">
        <f>SUM(I25:I44)</f>
        <v>4825.2</v>
      </c>
      <c r="J24" s="153"/>
      <c r="K24" s="153">
        <f>SUM(K25:K44)</f>
        <v>86950.8</v>
      </c>
      <c r="L24" s="153"/>
      <c r="M24" s="153">
        <f>SUM(M25:M44)</f>
        <v>0</v>
      </c>
      <c r="N24" s="152"/>
      <c r="O24" s="152">
        <f>SUM(O25:O44)</f>
        <v>0.02</v>
      </c>
      <c r="P24" s="152"/>
      <c r="Q24" s="152">
        <f>SUM(Q25:Q44)</f>
        <v>0</v>
      </c>
      <c r="R24" s="153"/>
      <c r="S24" s="153"/>
      <c r="T24" s="154"/>
      <c r="U24" s="155"/>
      <c r="V24" s="155">
        <f>SUM(V25:V44)</f>
        <v>21</v>
      </c>
      <c r="W24" s="155"/>
      <c r="X24" s="155"/>
      <c r="Y24" s="155"/>
      <c r="AG24" s="111" t="s">
        <v>147</v>
      </c>
    </row>
    <row r="25" spans="1:54" ht="12.75" customHeight="1" outlineLevel="1">
      <c r="A25" s="166">
        <v>6</v>
      </c>
      <c r="B25" s="167" t="s">
        <v>413</v>
      </c>
      <c r="C25" s="168" t="s">
        <v>414</v>
      </c>
      <c r="D25" s="169" t="s">
        <v>322</v>
      </c>
      <c r="E25" s="170">
        <v>40</v>
      </c>
      <c r="F25" s="171"/>
      <c r="G25" s="172">
        <f>ROUND(E25*F25,2)</f>
        <v>0</v>
      </c>
      <c r="H25" s="171">
        <v>11.78</v>
      </c>
      <c r="I25" s="172">
        <f>ROUND(E25*H25,2)</f>
        <v>471.2</v>
      </c>
      <c r="J25" s="171">
        <v>190.72</v>
      </c>
      <c r="K25" s="172">
        <f>ROUND(E25*J25,2)</f>
        <v>7628.8</v>
      </c>
      <c r="L25" s="172">
        <v>21</v>
      </c>
      <c r="M25" s="172">
        <f>G25*(1+L25/100)</f>
        <v>0</v>
      </c>
      <c r="N25" s="170">
        <v>0.00015</v>
      </c>
      <c r="O25" s="170">
        <f>ROUND(E25*N25,2)</f>
        <v>0.01</v>
      </c>
      <c r="P25" s="170">
        <v>0</v>
      </c>
      <c r="Q25" s="170">
        <f>ROUND(E25*P25,2)</f>
        <v>0</v>
      </c>
      <c r="R25" s="172" t="s">
        <v>233</v>
      </c>
      <c r="S25" s="172" t="s">
        <v>151</v>
      </c>
      <c r="T25" s="173" t="s">
        <v>399</v>
      </c>
      <c r="U25" s="164">
        <v>0.4</v>
      </c>
      <c r="V25" s="164">
        <f>ROUND(E25*U25,2)</f>
        <v>16</v>
      </c>
      <c r="W25" s="164"/>
      <c r="X25" s="164" t="s">
        <v>188</v>
      </c>
      <c r="Y25" s="164" t="s">
        <v>154</v>
      </c>
      <c r="Z25" s="165"/>
      <c r="AA25" s="165"/>
      <c r="AB25" s="165"/>
      <c r="AC25" s="165"/>
      <c r="AD25" s="165"/>
      <c r="AE25" s="165"/>
      <c r="AF25" s="165"/>
      <c r="AG25" s="165" t="s">
        <v>189</v>
      </c>
      <c r="AH25" s="165"/>
      <c r="AI25" s="165"/>
      <c r="AJ25" s="165"/>
      <c r="AK25" s="165"/>
      <c r="AL25" s="165"/>
      <c r="AM25" s="165"/>
      <c r="AN25" s="165"/>
      <c r="AO25" s="165"/>
      <c r="AP25" s="165"/>
      <c r="AQ25" s="165"/>
      <c r="AR25" s="165"/>
      <c r="AS25" s="165"/>
      <c r="AT25" s="165"/>
      <c r="AU25" s="165"/>
      <c r="AV25" s="165"/>
      <c r="AW25" s="165"/>
      <c r="AX25" s="165"/>
      <c r="AY25" s="165"/>
      <c r="AZ25" s="165"/>
      <c r="BA25" s="165"/>
      <c r="BB25" s="165"/>
    </row>
    <row r="26" spans="1:54" ht="12.75" customHeight="1" outlineLevel="2">
      <c r="A26" s="174"/>
      <c r="B26" s="175"/>
      <c r="C26" s="247" t="s">
        <v>415</v>
      </c>
      <c r="D26" s="200"/>
      <c r="E26" s="200"/>
      <c r="F26" s="200"/>
      <c r="G26" s="200"/>
      <c r="H26" s="164"/>
      <c r="I26" s="164"/>
      <c r="J26" s="164"/>
      <c r="K26" s="164"/>
      <c r="L26" s="164"/>
      <c r="M26" s="164"/>
      <c r="N26" s="176"/>
      <c r="O26" s="176"/>
      <c r="P26" s="176"/>
      <c r="Q26" s="176"/>
      <c r="R26" s="164"/>
      <c r="S26" s="164"/>
      <c r="T26" s="164"/>
      <c r="U26" s="164"/>
      <c r="V26" s="164"/>
      <c r="W26" s="164"/>
      <c r="X26" s="164"/>
      <c r="Y26" s="164"/>
      <c r="Z26" s="165"/>
      <c r="AA26" s="165"/>
      <c r="AB26" s="165"/>
      <c r="AC26" s="165"/>
      <c r="AD26" s="165"/>
      <c r="AE26" s="165"/>
      <c r="AF26" s="165"/>
      <c r="AG26" s="165" t="s">
        <v>191</v>
      </c>
      <c r="AH26" s="165"/>
      <c r="AI26" s="165"/>
      <c r="AJ26" s="165"/>
      <c r="AK26" s="165"/>
      <c r="AL26" s="165"/>
      <c r="AM26" s="165"/>
      <c r="AN26" s="165"/>
      <c r="AO26" s="165"/>
      <c r="AP26" s="165"/>
      <c r="AQ26" s="165"/>
      <c r="AR26" s="165"/>
      <c r="AS26" s="165"/>
      <c r="AT26" s="165"/>
      <c r="AU26" s="165"/>
      <c r="AV26" s="165"/>
      <c r="AW26" s="165"/>
      <c r="AX26" s="165"/>
      <c r="AY26" s="165"/>
      <c r="AZ26" s="165"/>
      <c r="BA26" s="165"/>
      <c r="BB26" s="165"/>
    </row>
    <row r="27" spans="1:54" ht="12.75" customHeight="1" outlineLevel="2">
      <c r="A27" s="174"/>
      <c r="B27" s="175"/>
      <c r="C27" s="186" t="s">
        <v>416</v>
      </c>
      <c r="D27" s="187"/>
      <c r="E27" s="188">
        <v>12</v>
      </c>
      <c r="F27" s="164"/>
      <c r="G27" s="164"/>
      <c r="H27" s="164"/>
      <c r="I27" s="164"/>
      <c r="J27" s="164"/>
      <c r="K27" s="164"/>
      <c r="L27" s="164"/>
      <c r="M27" s="164"/>
      <c r="N27" s="176"/>
      <c r="O27" s="176"/>
      <c r="P27" s="176"/>
      <c r="Q27" s="176"/>
      <c r="R27" s="164"/>
      <c r="S27" s="164"/>
      <c r="T27" s="164"/>
      <c r="U27" s="164"/>
      <c r="V27" s="164"/>
      <c r="W27" s="164"/>
      <c r="X27" s="164"/>
      <c r="Y27" s="164"/>
      <c r="Z27" s="165"/>
      <c r="AA27" s="165"/>
      <c r="AB27" s="165"/>
      <c r="AC27" s="165"/>
      <c r="AD27" s="165"/>
      <c r="AE27" s="165"/>
      <c r="AF27" s="165"/>
      <c r="AG27" s="165" t="s">
        <v>195</v>
      </c>
      <c r="AH27" s="165">
        <v>5</v>
      </c>
      <c r="AI27" s="165"/>
      <c r="AJ27" s="165"/>
      <c r="AK27" s="165"/>
      <c r="AL27" s="165"/>
      <c r="AM27" s="165"/>
      <c r="AN27" s="165"/>
      <c r="AO27" s="165"/>
      <c r="AP27" s="165"/>
      <c r="AQ27" s="165"/>
      <c r="AR27" s="165"/>
      <c r="AS27" s="165"/>
      <c r="AT27" s="165"/>
      <c r="AU27" s="165"/>
      <c r="AV27" s="165"/>
      <c r="AW27" s="165"/>
      <c r="AX27" s="165"/>
      <c r="AY27" s="165"/>
      <c r="AZ27" s="165"/>
      <c r="BA27" s="165"/>
      <c r="BB27" s="165"/>
    </row>
    <row r="28" spans="1:54" ht="12.75" customHeight="1" outlineLevel="3">
      <c r="A28" s="174"/>
      <c r="B28" s="175"/>
      <c r="C28" s="186" t="s">
        <v>417</v>
      </c>
      <c r="D28" s="187"/>
      <c r="E28" s="188">
        <v>4</v>
      </c>
      <c r="F28" s="164"/>
      <c r="G28" s="164"/>
      <c r="H28" s="164"/>
      <c r="I28" s="164"/>
      <c r="J28" s="164"/>
      <c r="K28" s="164"/>
      <c r="L28" s="164"/>
      <c r="M28" s="164"/>
      <c r="N28" s="176"/>
      <c r="O28" s="176"/>
      <c r="P28" s="176"/>
      <c r="Q28" s="176"/>
      <c r="R28" s="164"/>
      <c r="S28" s="164"/>
      <c r="T28" s="164"/>
      <c r="U28" s="164"/>
      <c r="V28" s="164"/>
      <c r="W28" s="164"/>
      <c r="X28" s="164"/>
      <c r="Y28" s="164"/>
      <c r="Z28" s="165"/>
      <c r="AA28" s="165"/>
      <c r="AB28" s="165"/>
      <c r="AC28" s="165"/>
      <c r="AD28" s="165"/>
      <c r="AE28" s="165"/>
      <c r="AF28" s="165"/>
      <c r="AG28" s="165" t="s">
        <v>195</v>
      </c>
      <c r="AH28" s="165">
        <v>5</v>
      </c>
      <c r="AI28" s="165"/>
      <c r="AJ28" s="165"/>
      <c r="AK28" s="165"/>
      <c r="AL28" s="165"/>
      <c r="AM28" s="165"/>
      <c r="AN28" s="165"/>
      <c r="AO28" s="165"/>
      <c r="AP28" s="165"/>
      <c r="AQ28" s="165"/>
      <c r="AR28" s="165"/>
      <c r="AS28" s="165"/>
      <c r="AT28" s="165"/>
      <c r="AU28" s="165"/>
      <c r="AV28" s="165"/>
      <c r="AW28" s="165"/>
      <c r="AX28" s="165"/>
      <c r="AY28" s="165"/>
      <c r="AZ28" s="165"/>
      <c r="BA28" s="165"/>
      <c r="BB28" s="165"/>
    </row>
    <row r="29" spans="1:54" ht="12.75" customHeight="1" outlineLevel="3">
      <c r="A29" s="174"/>
      <c r="B29" s="175"/>
      <c r="C29" s="186" t="s">
        <v>418</v>
      </c>
      <c r="D29" s="187"/>
      <c r="E29" s="188">
        <v>4</v>
      </c>
      <c r="F29" s="164"/>
      <c r="G29" s="164"/>
      <c r="H29" s="164"/>
      <c r="I29" s="164"/>
      <c r="J29" s="164"/>
      <c r="K29" s="164"/>
      <c r="L29" s="164"/>
      <c r="M29" s="164"/>
      <c r="N29" s="176"/>
      <c r="O29" s="176"/>
      <c r="P29" s="176"/>
      <c r="Q29" s="176"/>
      <c r="R29" s="164"/>
      <c r="S29" s="164"/>
      <c r="T29" s="164"/>
      <c r="U29" s="164"/>
      <c r="V29" s="164"/>
      <c r="W29" s="164"/>
      <c r="X29" s="164"/>
      <c r="Y29" s="164"/>
      <c r="Z29" s="165"/>
      <c r="AA29" s="165"/>
      <c r="AB29" s="165"/>
      <c r="AC29" s="165"/>
      <c r="AD29" s="165"/>
      <c r="AE29" s="165"/>
      <c r="AF29" s="165"/>
      <c r="AG29" s="165" t="s">
        <v>195</v>
      </c>
      <c r="AH29" s="165">
        <v>5</v>
      </c>
      <c r="AI29" s="165"/>
      <c r="AJ29" s="165"/>
      <c r="AK29" s="165"/>
      <c r="AL29" s="165"/>
      <c r="AM29" s="165"/>
      <c r="AN29" s="165"/>
      <c r="AO29" s="165"/>
      <c r="AP29" s="165"/>
      <c r="AQ29" s="165"/>
      <c r="AR29" s="165"/>
      <c r="AS29" s="165"/>
      <c r="AT29" s="165"/>
      <c r="AU29" s="165"/>
      <c r="AV29" s="165"/>
      <c r="AW29" s="165"/>
      <c r="AX29" s="165"/>
      <c r="AY29" s="165"/>
      <c r="AZ29" s="165"/>
      <c r="BA29" s="165"/>
      <c r="BB29" s="165"/>
    </row>
    <row r="30" spans="1:54" ht="12.75" customHeight="1" outlineLevel="3">
      <c r="A30" s="174"/>
      <c r="B30" s="175"/>
      <c r="C30" s="186" t="s">
        <v>419</v>
      </c>
      <c r="D30" s="187"/>
      <c r="E30" s="188">
        <v>8</v>
      </c>
      <c r="F30" s="164"/>
      <c r="G30" s="164"/>
      <c r="H30" s="164"/>
      <c r="I30" s="164"/>
      <c r="J30" s="164"/>
      <c r="K30" s="164"/>
      <c r="L30" s="164"/>
      <c r="M30" s="164"/>
      <c r="N30" s="176"/>
      <c r="O30" s="176"/>
      <c r="P30" s="176"/>
      <c r="Q30" s="176"/>
      <c r="R30" s="164"/>
      <c r="S30" s="164"/>
      <c r="T30" s="164"/>
      <c r="U30" s="164"/>
      <c r="V30" s="164"/>
      <c r="W30" s="164"/>
      <c r="X30" s="164"/>
      <c r="Y30" s="164"/>
      <c r="Z30" s="165"/>
      <c r="AA30" s="165"/>
      <c r="AB30" s="165"/>
      <c r="AC30" s="165"/>
      <c r="AD30" s="165"/>
      <c r="AE30" s="165"/>
      <c r="AF30" s="165"/>
      <c r="AG30" s="165" t="s">
        <v>195</v>
      </c>
      <c r="AH30" s="165">
        <v>5</v>
      </c>
      <c r="AI30" s="165"/>
      <c r="AJ30" s="165"/>
      <c r="AK30" s="165"/>
      <c r="AL30" s="165"/>
      <c r="AM30" s="165"/>
      <c r="AN30" s="165"/>
      <c r="AO30" s="165"/>
      <c r="AP30" s="165"/>
      <c r="AQ30" s="165"/>
      <c r="AR30" s="165"/>
      <c r="AS30" s="165"/>
      <c r="AT30" s="165"/>
      <c r="AU30" s="165"/>
      <c r="AV30" s="165"/>
      <c r="AW30" s="165"/>
      <c r="AX30" s="165"/>
      <c r="AY30" s="165"/>
      <c r="AZ30" s="165"/>
      <c r="BA30" s="165"/>
      <c r="BB30" s="165"/>
    </row>
    <row r="31" spans="1:54" ht="12.75" customHeight="1" outlineLevel="3">
      <c r="A31" s="174"/>
      <c r="B31" s="175"/>
      <c r="C31" s="186" t="s">
        <v>420</v>
      </c>
      <c r="D31" s="187"/>
      <c r="E31" s="188">
        <v>4</v>
      </c>
      <c r="F31" s="164"/>
      <c r="G31" s="164"/>
      <c r="H31" s="164"/>
      <c r="I31" s="164"/>
      <c r="J31" s="164"/>
      <c r="K31" s="164"/>
      <c r="L31" s="164"/>
      <c r="M31" s="164"/>
      <c r="N31" s="176"/>
      <c r="O31" s="176"/>
      <c r="P31" s="176"/>
      <c r="Q31" s="176"/>
      <c r="R31" s="164"/>
      <c r="S31" s="164"/>
      <c r="T31" s="164"/>
      <c r="U31" s="164"/>
      <c r="V31" s="164"/>
      <c r="W31" s="164"/>
      <c r="X31" s="164"/>
      <c r="Y31" s="164"/>
      <c r="Z31" s="165"/>
      <c r="AA31" s="165"/>
      <c r="AB31" s="165"/>
      <c r="AC31" s="165"/>
      <c r="AD31" s="165"/>
      <c r="AE31" s="165"/>
      <c r="AF31" s="165"/>
      <c r="AG31" s="165" t="s">
        <v>195</v>
      </c>
      <c r="AH31" s="165">
        <v>5</v>
      </c>
      <c r="AI31" s="165"/>
      <c r="AJ31" s="165"/>
      <c r="AK31" s="165"/>
      <c r="AL31" s="165"/>
      <c r="AM31" s="165"/>
      <c r="AN31" s="165"/>
      <c r="AO31" s="165"/>
      <c r="AP31" s="165"/>
      <c r="AQ31" s="165"/>
      <c r="AR31" s="165"/>
      <c r="AS31" s="165"/>
      <c r="AT31" s="165"/>
      <c r="AU31" s="165"/>
      <c r="AV31" s="165"/>
      <c r="AW31" s="165"/>
      <c r="AX31" s="165"/>
      <c r="AY31" s="165"/>
      <c r="AZ31" s="165"/>
      <c r="BA31" s="165"/>
      <c r="BB31" s="165"/>
    </row>
    <row r="32" spans="1:54" ht="12.75" customHeight="1" outlineLevel="3">
      <c r="A32" s="174"/>
      <c r="B32" s="175"/>
      <c r="C32" s="186" t="s">
        <v>421</v>
      </c>
      <c r="D32" s="187"/>
      <c r="E32" s="188">
        <v>8</v>
      </c>
      <c r="F32" s="164"/>
      <c r="G32" s="164"/>
      <c r="H32" s="164"/>
      <c r="I32" s="164"/>
      <c r="J32" s="164"/>
      <c r="K32" s="164"/>
      <c r="L32" s="164"/>
      <c r="M32" s="164"/>
      <c r="N32" s="176"/>
      <c r="O32" s="176"/>
      <c r="P32" s="176"/>
      <c r="Q32" s="176"/>
      <c r="R32" s="164"/>
      <c r="S32" s="164"/>
      <c r="T32" s="164"/>
      <c r="U32" s="164"/>
      <c r="V32" s="164"/>
      <c r="W32" s="164"/>
      <c r="X32" s="164"/>
      <c r="Y32" s="164"/>
      <c r="Z32" s="165"/>
      <c r="AA32" s="165"/>
      <c r="AB32" s="165"/>
      <c r="AC32" s="165"/>
      <c r="AD32" s="165"/>
      <c r="AE32" s="165"/>
      <c r="AF32" s="165"/>
      <c r="AG32" s="165" t="s">
        <v>195</v>
      </c>
      <c r="AH32" s="165">
        <v>5</v>
      </c>
      <c r="AI32" s="165"/>
      <c r="AJ32" s="165"/>
      <c r="AK32" s="165"/>
      <c r="AL32" s="165"/>
      <c r="AM32" s="165"/>
      <c r="AN32" s="165"/>
      <c r="AO32" s="165"/>
      <c r="AP32" s="165"/>
      <c r="AQ32" s="165"/>
      <c r="AR32" s="165"/>
      <c r="AS32" s="165"/>
      <c r="AT32" s="165"/>
      <c r="AU32" s="165"/>
      <c r="AV32" s="165"/>
      <c r="AW32" s="165"/>
      <c r="AX32" s="165"/>
      <c r="AY32" s="165"/>
      <c r="AZ32" s="165"/>
      <c r="BA32" s="165"/>
      <c r="BB32" s="165"/>
    </row>
    <row r="33" spans="1:54" ht="12.75" customHeight="1" outlineLevel="1">
      <c r="A33" s="166">
        <v>7</v>
      </c>
      <c r="B33" s="167" t="s">
        <v>320</v>
      </c>
      <c r="C33" s="168" t="s">
        <v>321</v>
      </c>
      <c r="D33" s="169" t="s">
        <v>322</v>
      </c>
      <c r="E33" s="170">
        <v>40</v>
      </c>
      <c r="F33" s="171"/>
      <c r="G33" s="172">
        <f>ROUND(E33*F33,2)</f>
        <v>0</v>
      </c>
      <c r="H33" s="171">
        <v>79.95</v>
      </c>
      <c r="I33" s="172">
        <f>ROUND(E33*H33,2)</f>
        <v>3198</v>
      </c>
      <c r="J33" s="171">
        <v>68.05</v>
      </c>
      <c r="K33" s="172">
        <f>ROUND(E33*J33,2)</f>
        <v>2722</v>
      </c>
      <c r="L33" s="172">
        <v>21</v>
      </c>
      <c r="M33" s="172">
        <f>G33*(1+L33/100)</f>
        <v>0</v>
      </c>
      <c r="N33" s="170">
        <v>2E-05</v>
      </c>
      <c r="O33" s="170">
        <f>ROUND(E33*N33,2)</f>
        <v>0</v>
      </c>
      <c r="P33" s="170">
        <v>0</v>
      </c>
      <c r="Q33" s="170">
        <f>ROUND(E33*P33,2)</f>
        <v>0</v>
      </c>
      <c r="R33" s="172" t="s">
        <v>323</v>
      </c>
      <c r="S33" s="172" t="s">
        <v>151</v>
      </c>
      <c r="T33" s="173" t="s">
        <v>399</v>
      </c>
      <c r="U33" s="164">
        <v>0.125</v>
      </c>
      <c r="V33" s="164">
        <f>ROUND(E33*U33,2)</f>
        <v>5</v>
      </c>
      <c r="W33" s="164"/>
      <c r="X33" s="164" t="s">
        <v>188</v>
      </c>
      <c r="Y33" s="164" t="s">
        <v>154</v>
      </c>
      <c r="Z33" s="165"/>
      <c r="AA33" s="165"/>
      <c r="AB33" s="165"/>
      <c r="AC33" s="165"/>
      <c r="AD33" s="165"/>
      <c r="AE33" s="165"/>
      <c r="AF33" s="165"/>
      <c r="AG33" s="165" t="s">
        <v>189</v>
      </c>
      <c r="AH33" s="165"/>
      <c r="AI33" s="165"/>
      <c r="AJ33" s="165"/>
      <c r="AK33" s="165"/>
      <c r="AL33" s="165"/>
      <c r="AM33" s="165"/>
      <c r="AN33" s="165"/>
      <c r="AO33" s="165"/>
      <c r="AP33" s="165"/>
      <c r="AQ33" s="165"/>
      <c r="AR33" s="165"/>
      <c r="AS33" s="165"/>
      <c r="AT33" s="165"/>
      <c r="AU33" s="165"/>
      <c r="AV33" s="165"/>
      <c r="AW33" s="165"/>
      <c r="AX33" s="165"/>
      <c r="AY33" s="165"/>
      <c r="AZ33" s="165"/>
      <c r="BA33" s="165"/>
      <c r="BB33" s="165"/>
    </row>
    <row r="34" spans="1:54" ht="12.75" customHeight="1" outlineLevel="2">
      <c r="A34" s="174"/>
      <c r="B34" s="175"/>
      <c r="C34" s="186" t="s">
        <v>422</v>
      </c>
      <c r="D34" s="187"/>
      <c r="E34" s="188">
        <v>40</v>
      </c>
      <c r="F34" s="164"/>
      <c r="G34" s="164"/>
      <c r="H34" s="164"/>
      <c r="I34" s="164"/>
      <c r="J34" s="164"/>
      <c r="K34" s="164"/>
      <c r="L34" s="164"/>
      <c r="M34" s="164"/>
      <c r="N34" s="176"/>
      <c r="O34" s="176"/>
      <c r="P34" s="176"/>
      <c r="Q34" s="176"/>
      <c r="R34" s="164"/>
      <c r="S34" s="164"/>
      <c r="T34" s="164"/>
      <c r="U34" s="164"/>
      <c r="V34" s="164"/>
      <c r="W34" s="164"/>
      <c r="X34" s="164"/>
      <c r="Y34" s="164"/>
      <c r="Z34" s="165"/>
      <c r="AA34" s="165"/>
      <c r="AB34" s="165"/>
      <c r="AC34" s="165"/>
      <c r="AD34" s="165"/>
      <c r="AE34" s="165"/>
      <c r="AF34" s="165"/>
      <c r="AG34" s="165" t="s">
        <v>195</v>
      </c>
      <c r="AH34" s="165">
        <v>5</v>
      </c>
      <c r="AI34" s="165"/>
      <c r="AJ34" s="165"/>
      <c r="AK34" s="165"/>
      <c r="AL34" s="165"/>
      <c r="AM34" s="165"/>
      <c r="AN34" s="165"/>
      <c r="AO34" s="165"/>
      <c r="AP34" s="165"/>
      <c r="AQ34" s="165"/>
      <c r="AR34" s="165"/>
      <c r="AS34" s="165"/>
      <c r="AT34" s="165"/>
      <c r="AU34" s="165"/>
      <c r="AV34" s="165"/>
      <c r="AW34" s="165"/>
      <c r="AX34" s="165"/>
      <c r="AY34" s="165"/>
      <c r="AZ34" s="165"/>
      <c r="BA34" s="165"/>
      <c r="BB34" s="165"/>
    </row>
    <row r="35" spans="1:54" ht="12.75" customHeight="1" outlineLevel="1">
      <c r="A35" s="156">
        <v>8</v>
      </c>
      <c r="B35" s="157" t="s">
        <v>423</v>
      </c>
      <c r="C35" s="158" t="s">
        <v>424</v>
      </c>
      <c r="D35" s="159" t="s">
        <v>425</v>
      </c>
      <c r="E35" s="160">
        <v>1</v>
      </c>
      <c r="F35" s="161"/>
      <c r="G35" s="162">
        <f aca="true" t="shared" si="0" ref="G35:G41">ROUND(E35*F35,2)</f>
        <v>0</v>
      </c>
      <c r="H35" s="161">
        <v>0</v>
      </c>
      <c r="I35" s="162">
        <f aca="true" t="shared" si="1" ref="I35:I41">ROUND(E35*H35,2)</f>
        <v>0</v>
      </c>
      <c r="J35" s="161">
        <v>25000</v>
      </c>
      <c r="K35" s="162">
        <f aca="true" t="shared" si="2" ref="K35:K41">ROUND(E35*J35,2)</f>
        <v>25000</v>
      </c>
      <c r="L35" s="162">
        <v>21</v>
      </c>
      <c r="M35" s="162">
        <f aca="true" t="shared" si="3" ref="M35:M41">G35*(1+L35/100)</f>
        <v>0</v>
      </c>
      <c r="N35" s="160">
        <v>0</v>
      </c>
      <c r="O35" s="160">
        <f aca="true" t="shared" si="4" ref="O35:O41">ROUND(E35*N35,2)</f>
        <v>0</v>
      </c>
      <c r="P35" s="160">
        <v>0</v>
      </c>
      <c r="Q35" s="160">
        <f aca="true" t="shared" si="5" ref="Q35:Q41">ROUND(E35*P35,2)</f>
        <v>0</v>
      </c>
      <c r="R35" s="162"/>
      <c r="S35" s="162" t="s">
        <v>178</v>
      </c>
      <c r="T35" s="163" t="s">
        <v>152</v>
      </c>
      <c r="U35" s="164">
        <v>0</v>
      </c>
      <c r="V35" s="164">
        <f aca="true" t="shared" si="6" ref="V35:V41">ROUND(E35*U35,2)</f>
        <v>0</v>
      </c>
      <c r="W35" s="164"/>
      <c r="X35" s="164" t="s">
        <v>188</v>
      </c>
      <c r="Y35" s="164" t="s">
        <v>154</v>
      </c>
      <c r="Z35" s="165"/>
      <c r="AA35" s="165"/>
      <c r="AB35" s="165"/>
      <c r="AC35" s="165"/>
      <c r="AD35" s="165"/>
      <c r="AE35" s="165"/>
      <c r="AF35" s="165"/>
      <c r="AG35" s="165" t="s">
        <v>189</v>
      </c>
      <c r="AH35" s="165"/>
      <c r="AI35" s="165"/>
      <c r="AJ35" s="165"/>
      <c r="AK35" s="165"/>
      <c r="AL35" s="165"/>
      <c r="AM35" s="165"/>
      <c r="AN35" s="165"/>
      <c r="AO35" s="165"/>
      <c r="AP35" s="165"/>
      <c r="AQ35" s="165"/>
      <c r="AR35" s="165"/>
      <c r="AS35" s="165"/>
      <c r="AT35" s="165"/>
      <c r="AU35" s="165"/>
      <c r="AV35" s="165"/>
      <c r="AW35" s="165"/>
      <c r="AX35" s="165"/>
      <c r="AY35" s="165"/>
      <c r="AZ35" s="165"/>
      <c r="BA35" s="165"/>
      <c r="BB35" s="165"/>
    </row>
    <row r="36" spans="1:54" ht="12.75" customHeight="1" outlineLevel="1">
      <c r="A36" s="156">
        <v>9</v>
      </c>
      <c r="B36" s="157" t="s">
        <v>426</v>
      </c>
      <c r="C36" s="158" t="s">
        <v>427</v>
      </c>
      <c r="D36" s="159" t="s">
        <v>322</v>
      </c>
      <c r="E36" s="160">
        <v>3</v>
      </c>
      <c r="F36" s="161"/>
      <c r="G36" s="162">
        <f t="shared" si="0"/>
        <v>0</v>
      </c>
      <c r="H36" s="161">
        <v>0</v>
      </c>
      <c r="I36" s="162">
        <f t="shared" si="1"/>
        <v>0</v>
      </c>
      <c r="J36" s="161">
        <v>3900</v>
      </c>
      <c r="K36" s="162">
        <f t="shared" si="2"/>
        <v>11700</v>
      </c>
      <c r="L36" s="162">
        <v>21</v>
      </c>
      <c r="M36" s="162">
        <f t="shared" si="3"/>
        <v>0</v>
      </c>
      <c r="N36" s="160">
        <v>0</v>
      </c>
      <c r="O36" s="160">
        <f t="shared" si="4"/>
        <v>0</v>
      </c>
      <c r="P36" s="160">
        <v>0</v>
      </c>
      <c r="Q36" s="160">
        <f t="shared" si="5"/>
        <v>0</v>
      </c>
      <c r="R36" s="162"/>
      <c r="S36" s="162" t="s">
        <v>178</v>
      </c>
      <c r="T36" s="163" t="s">
        <v>152</v>
      </c>
      <c r="U36" s="164">
        <v>0</v>
      </c>
      <c r="V36" s="164">
        <f t="shared" si="6"/>
        <v>0</v>
      </c>
      <c r="W36" s="164"/>
      <c r="X36" s="164" t="s">
        <v>188</v>
      </c>
      <c r="Y36" s="164" t="s">
        <v>154</v>
      </c>
      <c r="Z36" s="165"/>
      <c r="AA36" s="165"/>
      <c r="AB36" s="165"/>
      <c r="AC36" s="165"/>
      <c r="AD36" s="165"/>
      <c r="AE36" s="165"/>
      <c r="AF36" s="165"/>
      <c r="AG36" s="165" t="s">
        <v>189</v>
      </c>
      <c r="AH36" s="165"/>
      <c r="AI36" s="165"/>
      <c r="AJ36" s="165"/>
      <c r="AK36" s="165"/>
      <c r="AL36" s="165"/>
      <c r="AM36" s="165"/>
      <c r="AN36" s="165"/>
      <c r="AO36" s="165"/>
      <c r="AP36" s="165"/>
      <c r="AQ36" s="165"/>
      <c r="AR36" s="165"/>
      <c r="AS36" s="165"/>
      <c r="AT36" s="165"/>
      <c r="AU36" s="165"/>
      <c r="AV36" s="165"/>
      <c r="AW36" s="165"/>
      <c r="AX36" s="165"/>
      <c r="AY36" s="165"/>
      <c r="AZ36" s="165"/>
      <c r="BA36" s="165"/>
      <c r="BB36" s="165"/>
    </row>
    <row r="37" spans="1:54" ht="12.75" customHeight="1" outlineLevel="1">
      <c r="A37" s="156">
        <v>10</v>
      </c>
      <c r="B37" s="157" t="s">
        <v>428</v>
      </c>
      <c r="C37" s="158" t="s">
        <v>429</v>
      </c>
      <c r="D37" s="159" t="s">
        <v>322</v>
      </c>
      <c r="E37" s="160">
        <v>2</v>
      </c>
      <c r="F37" s="161"/>
      <c r="G37" s="162">
        <f t="shared" si="0"/>
        <v>0</v>
      </c>
      <c r="H37" s="161">
        <v>0</v>
      </c>
      <c r="I37" s="162">
        <f t="shared" si="1"/>
        <v>0</v>
      </c>
      <c r="J37" s="161">
        <v>5000</v>
      </c>
      <c r="K37" s="162">
        <f t="shared" si="2"/>
        <v>10000</v>
      </c>
      <c r="L37" s="162">
        <v>21</v>
      </c>
      <c r="M37" s="162">
        <f t="shared" si="3"/>
        <v>0</v>
      </c>
      <c r="N37" s="160">
        <v>0</v>
      </c>
      <c r="O37" s="160">
        <f t="shared" si="4"/>
        <v>0</v>
      </c>
      <c r="P37" s="160">
        <v>0</v>
      </c>
      <c r="Q37" s="160">
        <f t="shared" si="5"/>
        <v>0</v>
      </c>
      <c r="R37" s="162"/>
      <c r="S37" s="162" t="s">
        <v>178</v>
      </c>
      <c r="T37" s="163" t="s">
        <v>152</v>
      </c>
      <c r="U37" s="164">
        <v>0</v>
      </c>
      <c r="V37" s="164">
        <f t="shared" si="6"/>
        <v>0</v>
      </c>
      <c r="W37" s="164"/>
      <c r="X37" s="164" t="s">
        <v>188</v>
      </c>
      <c r="Y37" s="164" t="s">
        <v>154</v>
      </c>
      <c r="Z37" s="165"/>
      <c r="AA37" s="165"/>
      <c r="AB37" s="165"/>
      <c r="AC37" s="165"/>
      <c r="AD37" s="165"/>
      <c r="AE37" s="165"/>
      <c r="AF37" s="165"/>
      <c r="AG37" s="165" t="s">
        <v>430</v>
      </c>
      <c r="AH37" s="165"/>
      <c r="AI37" s="165"/>
      <c r="AJ37" s="165"/>
      <c r="AK37" s="165"/>
      <c r="AL37" s="165"/>
      <c r="AM37" s="165"/>
      <c r="AN37" s="165"/>
      <c r="AO37" s="165"/>
      <c r="AP37" s="165"/>
      <c r="AQ37" s="165"/>
      <c r="AR37" s="165"/>
      <c r="AS37" s="165"/>
      <c r="AT37" s="165"/>
      <c r="AU37" s="165"/>
      <c r="AV37" s="165"/>
      <c r="AW37" s="165"/>
      <c r="AX37" s="165"/>
      <c r="AY37" s="165"/>
      <c r="AZ37" s="165"/>
      <c r="BA37" s="165"/>
      <c r="BB37" s="165"/>
    </row>
    <row r="38" spans="1:54" ht="12.75" customHeight="1" outlineLevel="1">
      <c r="A38" s="156">
        <v>11</v>
      </c>
      <c r="B38" s="157" t="s">
        <v>431</v>
      </c>
      <c r="C38" s="158" t="s">
        <v>432</v>
      </c>
      <c r="D38" s="159" t="s">
        <v>433</v>
      </c>
      <c r="E38" s="160">
        <v>1</v>
      </c>
      <c r="F38" s="161"/>
      <c r="G38" s="162">
        <f t="shared" si="0"/>
        <v>0</v>
      </c>
      <c r="H38" s="161">
        <v>0</v>
      </c>
      <c r="I38" s="162">
        <f t="shared" si="1"/>
        <v>0</v>
      </c>
      <c r="J38" s="161">
        <v>8400</v>
      </c>
      <c r="K38" s="162">
        <f t="shared" si="2"/>
        <v>8400</v>
      </c>
      <c r="L38" s="162">
        <v>21</v>
      </c>
      <c r="M38" s="162">
        <f t="shared" si="3"/>
        <v>0</v>
      </c>
      <c r="N38" s="160">
        <v>0</v>
      </c>
      <c r="O38" s="160">
        <f t="shared" si="4"/>
        <v>0</v>
      </c>
      <c r="P38" s="160">
        <v>0</v>
      </c>
      <c r="Q38" s="160">
        <f t="shared" si="5"/>
        <v>0</v>
      </c>
      <c r="R38" s="162"/>
      <c r="S38" s="162" t="s">
        <v>178</v>
      </c>
      <c r="T38" s="163" t="s">
        <v>152</v>
      </c>
      <c r="U38" s="164">
        <v>0</v>
      </c>
      <c r="V38" s="164">
        <f t="shared" si="6"/>
        <v>0</v>
      </c>
      <c r="W38" s="164"/>
      <c r="X38" s="164" t="s">
        <v>188</v>
      </c>
      <c r="Y38" s="164" t="s">
        <v>154</v>
      </c>
      <c r="Z38" s="165"/>
      <c r="AA38" s="165"/>
      <c r="AB38" s="165"/>
      <c r="AC38" s="165"/>
      <c r="AD38" s="165"/>
      <c r="AE38" s="165"/>
      <c r="AF38" s="165"/>
      <c r="AG38" s="165" t="s">
        <v>430</v>
      </c>
      <c r="AH38" s="165"/>
      <c r="AI38" s="165"/>
      <c r="AJ38" s="165"/>
      <c r="AK38" s="165"/>
      <c r="AL38" s="165"/>
      <c r="AM38" s="165"/>
      <c r="AN38" s="165"/>
      <c r="AO38" s="165"/>
      <c r="AP38" s="165"/>
      <c r="AQ38" s="165"/>
      <c r="AR38" s="165"/>
      <c r="AS38" s="165"/>
      <c r="AT38" s="165"/>
      <c r="AU38" s="165"/>
      <c r="AV38" s="165"/>
      <c r="AW38" s="165"/>
      <c r="AX38" s="165"/>
      <c r="AY38" s="165"/>
      <c r="AZ38" s="165"/>
      <c r="BA38" s="165"/>
      <c r="BB38" s="165"/>
    </row>
    <row r="39" spans="1:54" ht="12.75" customHeight="1" outlineLevel="1">
      <c r="A39" s="156">
        <v>12</v>
      </c>
      <c r="B39" s="157" t="s">
        <v>434</v>
      </c>
      <c r="C39" s="158" t="s">
        <v>435</v>
      </c>
      <c r="D39" s="159" t="s">
        <v>322</v>
      </c>
      <c r="E39" s="160">
        <v>1</v>
      </c>
      <c r="F39" s="161"/>
      <c r="G39" s="162">
        <f t="shared" si="0"/>
        <v>0</v>
      </c>
      <c r="H39" s="161">
        <v>0</v>
      </c>
      <c r="I39" s="162">
        <f t="shared" si="1"/>
        <v>0</v>
      </c>
      <c r="J39" s="161">
        <v>18000</v>
      </c>
      <c r="K39" s="162">
        <f t="shared" si="2"/>
        <v>18000</v>
      </c>
      <c r="L39" s="162">
        <v>21</v>
      </c>
      <c r="M39" s="162">
        <f t="shared" si="3"/>
        <v>0</v>
      </c>
      <c r="N39" s="160">
        <v>0</v>
      </c>
      <c r="O39" s="160">
        <f t="shared" si="4"/>
        <v>0</v>
      </c>
      <c r="P39" s="160">
        <v>0</v>
      </c>
      <c r="Q39" s="160">
        <f t="shared" si="5"/>
        <v>0</v>
      </c>
      <c r="R39" s="162"/>
      <c r="S39" s="162" t="s">
        <v>178</v>
      </c>
      <c r="T39" s="163" t="s">
        <v>152</v>
      </c>
      <c r="U39" s="164">
        <v>0</v>
      </c>
      <c r="V39" s="164">
        <f t="shared" si="6"/>
        <v>0</v>
      </c>
      <c r="W39" s="164"/>
      <c r="X39" s="164" t="s">
        <v>188</v>
      </c>
      <c r="Y39" s="164" t="s">
        <v>154</v>
      </c>
      <c r="Z39" s="165"/>
      <c r="AA39" s="165"/>
      <c r="AB39" s="165"/>
      <c r="AC39" s="165"/>
      <c r="AD39" s="165"/>
      <c r="AE39" s="165"/>
      <c r="AF39" s="165"/>
      <c r="AG39" s="165" t="s">
        <v>430</v>
      </c>
      <c r="AH39" s="165"/>
      <c r="AI39" s="165"/>
      <c r="AJ39" s="165"/>
      <c r="AK39" s="165"/>
      <c r="AL39" s="165"/>
      <c r="AM39" s="165"/>
      <c r="AN39" s="165"/>
      <c r="AO39" s="165"/>
      <c r="AP39" s="165"/>
      <c r="AQ39" s="165"/>
      <c r="AR39" s="165"/>
      <c r="AS39" s="165"/>
      <c r="AT39" s="165"/>
      <c r="AU39" s="165"/>
      <c r="AV39" s="165"/>
      <c r="AW39" s="165"/>
      <c r="AX39" s="165"/>
      <c r="AY39" s="165"/>
      <c r="AZ39" s="165"/>
      <c r="BA39" s="165"/>
      <c r="BB39" s="165"/>
    </row>
    <row r="40" spans="1:54" ht="12.75" customHeight="1" outlineLevel="1">
      <c r="A40" s="156">
        <v>13</v>
      </c>
      <c r="B40" s="157" t="s">
        <v>436</v>
      </c>
      <c r="C40" s="158" t="s">
        <v>437</v>
      </c>
      <c r="D40" s="159" t="s">
        <v>425</v>
      </c>
      <c r="E40" s="160">
        <v>1</v>
      </c>
      <c r="F40" s="161"/>
      <c r="G40" s="162">
        <f t="shared" si="0"/>
        <v>0</v>
      </c>
      <c r="H40" s="161">
        <v>0</v>
      </c>
      <c r="I40" s="162">
        <f t="shared" si="1"/>
        <v>0</v>
      </c>
      <c r="J40" s="161">
        <v>3500</v>
      </c>
      <c r="K40" s="162">
        <f t="shared" si="2"/>
        <v>3500</v>
      </c>
      <c r="L40" s="162">
        <v>21</v>
      </c>
      <c r="M40" s="162">
        <f t="shared" si="3"/>
        <v>0</v>
      </c>
      <c r="N40" s="160">
        <v>0</v>
      </c>
      <c r="O40" s="160">
        <f t="shared" si="4"/>
        <v>0</v>
      </c>
      <c r="P40" s="160">
        <v>0</v>
      </c>
      <c r="Q40" s="160">
        <f t="shared" si="5"/>
        <v>0</v>
      </c>
      <c r="R40" s="162"/>
      <c r="S40" s="162" t="s">
        <v>178</v>
      </c>
      <c r="T40" s="163" t="s">
        <v>152</v>
      </c>
      <c r="U40" s="164">
        <v>0</v>
      </c>
      <c r="V40" s="164">
        <f t="shared" si="6"/>
        <v>0</v>
      </c>
      <c r="W40" s="164"/>
      <c r="X40" s="164" t="s">
        <v>188</v>
      </c>
      <c r="Y40" s="164" t="s">
        <v>154</v>
      </c>
      <c r="Z40" s="165"/>
      <c r="AA40" s="165"/>
      <c r="AB40" s="165"/>
      <c r="AC40" s="165"/>
      <c r="AD40" s="165"/>
      <c r="AE40" s="165"/>
      <c r="AF40" s="165"/>
      <c r="AG40" s="165" t="s">
        <v>189</v>
      </c>
      <c r="AH40" s="165"/>
      <c r="AI40" s="165"/>
      <c r="AJ40" s="165"/>
      <c r="AK40" s="165"/>
      <c r="AL40" s="165"/>
      <c r="AM40" s="165"/>
      <c r="AN40" s="165"/>
      <c r="AO40" s="165"/>
      <c r="AP40" s="165"/>
      <c r="AQ40" s="165"/>
      <c r="AR40" s="165"/>
      <c r="AS40" s="165"/>
      <c r="AT40" s="165"/>
      <c r="AU40" s="165"/>
      <c r="AV40" s="165"/>
      <c r="AW40" s="165"/>
      <c r="AX40" s="165"/>
      <c r="AY40" s="165"/>
      <c r="AZ40" s="165"/>
      <c r="BA40" s="165"/>
      <c r="BB40" s="165"/>
    </row>
    <row r="41" spans="1:54" ht="12.75" customHeight="1" outlineLevel="1">
      <c r="A41" s="166">
        <v>14</v>
      </c>
      <c r="B41" s="167" t="s">
        <v>438</v>
      </c>
      <c r="C41" s="168" t="s">
        <v>439</v>
      </c>
      <c r="D41" s="169" t="s">
        <v>322</v>
      </c>
      <c r="E41" s="170">
        <v>40</v>
      </c>
      <c r="F41" s="171"/>
      <c r="G41" s="172">
        <f t="shared" si="0"/>
        <v>0</v>
      </c>
      <c r="H41" s="171">
        <v>1.4</v>
      </c>
      <c r="I41" s="172">
        <f t="shared" si="1"/>
        <v>56</v>
      </c>
      <c r="J41" s="171">
        <v>0</v>
      </c>
      <c r="K41" s="172">
        <f t="shared" si="2"/>
        <v>0</v>
      </c>
      <c r="L41" s="172">
        <v>21</v>
      </c>
      <c r="M41" s="172">
        <f t="shared" si="3"/>
        <v>0</v>
      </c>
      <c r="N41" s="170">
        <v>0</v>
      </c>
      <c r="O41" s="170">
        <f t="shared" si="4"/>
        <v>0</v>
      </c>
      <c r="P41" s="170">
        <v>0</v>
      </c>
      <c r="Q41" s="170">
        <f t="shared" si="5"/>
        <v>0</v>
      </c>
      <c r="R41" s="172" t="s">
        <v>313</v>
      </c>
      <c r="S41" s="172" t="s">
        <v>151</v>
      </c>
      <c r="T41" s="173" t="s">
        <v>399</v>
      </c>
      <c r="U41" s="164">
        <v>0</v>
      </c>
      <c r="V41" s="164">
        <f t="shared" si="6"/>
        <v>0</v>
      </c>
      <c r="W41" s="164"/>
      <c r="X41" s="164" t="s">
        <v>314</v>
      </c>
      <c r="Y41" s="164" t="s">
        <v>154</v>
      </c>
      <c r="Z41" s="165"/>
      <c r="AA41" s="165"/>
      <c r="AB41" s="165"/>
      <c r="AC41" s="165"/>
      <c r="AD41" s="165"/>
      <c r="AE41" s="165"/>
      <c r="AF41" s="165"/>
      <c r="AG41" s="165" t="s">
        <v>315</v>
      </c>
      <c r="AH41" s="165"/>
      <c r="AI41" s="165"/>
      <c r="AJ41" s="165"/>
      <c r="AK41" s="165"/>
      <c r="AL41" s="165"/>
      <c r="AM41" s="165"/>
      <c r="AN41" s="165"/>
      <c r="AO41" s="165"/>
      <c r="AP41" s="165"/>
      <c r="AQ41" s="165"/>
      <c r="AR41" s="165"/>
      <c r="AS41" s="165"/>
      <c r="AT41" s="165"/>
      <c r="AU41" s="165"/>
      <c r="AV41" s="165"/>
      <c r="AW41" s="165"/>
      <c r="AX41" s="165"/>
      <c r="AY41" s="165"/>
      <c r="AZ41" s="165"/>
      <c r="BA41" s="165"/>
      <c r="BB41" s="165"/>
    </row>
    <row r="42" spans="1:54" ht="12.75" customHeight="1" outlineLevel="2">
      <c r="A42" s="174"/>
      <c r="B42" s="175"/>
      <c r="C42" s="186" t="s">
        <v>440</v>
      </c>
      <c r="D42" s="187"/>
      <c r="E42" s="188">
        <v>40</v>
      </c>
      <c r="F42" s="164"/>
      <c r="G42" s="164"/>
      <c r="H42" s="164"/>
      <c r="I42" s="164"/>
      <c r="J42" s="164"/>
      <c r="K42" s="164"/>
      <c r="L42" s="164"/>
      <c r="M42" s="164"/>
      <c r="N42" s="176"/>
      <c r="O42" s="176"/>
      <c r="P42" s="176"/>
      <c r="Q42" s="176"/>
      <c r="R42" s="164"/>
      <c r="S42" s="164"/>
      <c r="T42" s="164"/>
      <c r="U42" s="164"/>
      <c r="V42" s="164"/>
      <c r="W42" s="164"/>
      <c r="X42" s="164"/>
      <c r="Y42" s="164"/>
      <c r="Z42" s="165"/>
      <c r="AA42" s="165"/>
      <c r="AB42" s="165"/>
      <c r="AC42" s="165"/>
      <c r="AD42" s="165"/>
      <c r="AE42" s="165"/>
      <c r="AF42" s="165"/>
      <c r="AG42" s="165" t="s">
        <v>195</v>
      </c>
      <c r="AH42" s="165">
        <v>5</v>
      </c>
      <c r="AI42" s="165"/>
      <c r="AJ42" s="165"/>
      <c r="AK42" s="165"/>
      <c r="AL42" s="165"/>
      <c r="AM42" s="165"/>
      <c r="AN42" s="165"/>
      <c r="AO42" s="165"/>
      <c r="AP42" s="165"/>
      <c r="AQ42" s="165"/>
      <c r="AR42" s="165"/>
      <c r="AS42" s="165"/>
      <c r="AT42" s="165"/>
      <c r="AU42" s="165"/>
      <c r="AV42" s="165"/>
      <c r="AW42" s="165"/>
      <c r="AX42" s="165"/>
      <c r="AY42" s="165"/>
      <c r="AZ42" s="165"/>
      <c r="BA42" s="165"/>
      <c r="BB42" s="165"/>
    </row>
    <row r="43" spans="1:54" ht="12.75" customHeight="1" outlineLevel="1">
      <c r="A43" s="166">
        <v>15</v>
      </c>
      <c r="B43" s="167" t="s">
        <v>441</v>
      </c>
      <c r="C43" s="168" t="s">
        <v>442</v>
      </c>
      <c r="D43" s="169" t="s">
        <v>266</v>
      </c>
      <c r="E43" s="170">
        <v>10</v>
      </c>
      <c r="F43" s="171"/>
      <c r="G43" s="172">
        <f>ROUND(E43*F43,2)</f>
        <v>0</v>
      </c>
      <c r="H43" s="171">
        <v>110</v>
      </c>
      <c r="I43" s="172">
        <f>ROUND(E43*H43,2)</f>
        <v>1100</v>
      </c>
      <c r="J43" s="171">
        <v>0</v>
      </c>
      <c r="K43" s="172">
        <f>ROUND(E43*J43,2)</f>
        <v>0</v>
      </c>
      <c r="L43" s="172">
        <v>21</v>
      </c>
      <c r="M43" s="172">
        <f>G43*(1+L43/100)</f>
        <v>0</v>
      </c>
      <c r="N43" s="170">
        <v>0.00072</v>
      </c>
      <c r="O43" s="170">
        <f>ROUND(E43*N43,2)</f>
        <v>0.01</v>
      </c>
      <c r="P43" s="170">
        <v>0</v>
      </c>
      <c r="Q43" s="170">
        <f>ROUND(E43*P43,2)</f>
        <v>0</v>
      </c>
      <c r="R43" s="172"/>
      <c r="S43" s="172" t="s">
        <v>178</v>
      </c>
      <c r="T43" s="173" t="s">
        <v>152</v>
      </c>
      <c r="U43" s="164">
        <v>0</v>
      </c>
      <c r="V43" s="164">
        <f>ROUND(E43*U43,2)</f>
        <v>0</v>
      </c>
      <c r="W43" s="164"/>
      <c r="X43" s="164" t="s">
        <v>314</v>
      </c>
      <c r="Y43" s="164" t="s">
        <v>154</v>
      </c>
      <c r="Z43" s="165"/>
      <c r="AA43" s="165"/>
      <c r="AB43" s="165"/>
      <c r="AC43" s="165"/>
      <c r="AD43" s="165"/>
      <c r="AE43" s="165"/>
      <c r="AF43" s="165"/>
      <c r="AG43" s="165" t="s">
        <v>315</v>
      </c>
      <c r="AH43" s="165"/>
      <c r="AI43" s="165"/>
      <c r="AJ43" s="165"/>
      <c r="AK43" s="165"/>
      <c r="AL43" s="165"/>
      <c r="AM43" s="165"/>
      <c r="AN43" s="165"/>
      <c r="AO43" s="165"/>
      <c r="AP43" s="165"/>
      <c r="AQ43" s="165"/>
      <c r="AR43" s="165"/>
      <c r="AS43" s="165"/>
      <c r="AT43" s="165"/>
      <c r="AU43" s="165"/>
      <c r="AV43" s="165"/>
      <c r="AW43" s="165"/>
      <c r="AX43" s="165"/>
      <c r="AY43" s="165"/>
      <c r="AZ43" s="165"/>
      <c r="BA43" s="165"/>
      <c r="BB43" s="165"/>
    </row>
    <row r="44" spans="1:54" ht="12.75" customHeight="1" outlineLevel="2">
      <c r="A44" s="174"/>
      <c r="B44" s="175"/>
      <c r="C44" s="186" t="s">
        <v>443</v>
      </c>
      <c r="D44" s="187"/>
      <c r="E44" s="188">
        <v>10</v>
      </c>
      <c r="F44" s="164"/>
      <c r="G44" s="164"/>
      <c r="H44" s="164"/>
      <c r="I44" s="164"/>
      <c r="J44" s="164"/>
      <c r="K44" s="164"/>
      <c r="L44" s="164"/>
      <c r="M44" s="164"/>
      <c r="N44" s="176"/>
      <c r="O44" s="176"/>
      <c r="P44" s="176"/>
      <c r="Q44" s="176"/>
      <c r="R44" s="164"/>
      <c r="S44" s="164"/>
      <c r="T44" s="164"/>
      <c r="U44" s="164"/>
      <c r="V44" s="164"/>
      <c r="W44" s="164"/>
      <c r="X44" s="164"/>
      <c r="Y44" s="164"/>
      <c r="Z44" s="165"/>
      <c r="AA44" s="165"/>
      <c r="AB44" s="165"/>
      <c r="AC44" s="165"/>
      <c r="AD44" s="165"/>
      <c r="AE44" s="165"/>
      <c r="AF44" s="165"/>
      <c r="AG44" s="165" t="s">
        <v>195</v>
      </c>
      <c r="AH44" s="165">
        <v>5</v>
      </c>
      <c r="AI44" s="165"/>
      <c r="AJ44" s="165"/>
      <c r="AK44" s="165"/>
      <c r="AL44" s="165"/>
      <c r="AM44" s="165"/>
      <c r="AN44" s="165"/>
      <c r="AO44" s="165"/>
      <c r="AP44" s="165"/>
      <c r="AQ44" s="165"/>
      <c r="AR44" s="165"/>
      <c r="AS44" s="165"/>
      <c r="AT44" s="165"/>
      <c r="AU44" s="165"/>
      <c r="AV44" s="165"/>
      <c r="AW44" s="165"/>
      <c r="AX44" s="165"/>
      <c r="AY44" s="165"/>
      <c r="AZ44" s="165"/>
      <c r="BA44" s="165"/>
      <c r="BB44" s="165"/>
    </row>
    <row r="45" spans="1:33" ht="12.75" customHeight="1">
      <c r="A45" s="148" t="s">
        <v>146</v>
      </c>
      <c r="B45" s="149" t="s">
        <v>100</v>
      </c>
      <c r="C45" s="150" t="s">
        <v>101</v>
      </c>
      <c r="D45" s="151"/>
      <c r="E45" s="152"/>
      <c r="F45" s="153"/>
      <c r="G45" s="153">
        <f>SUMIF(AG46:AG47,"&lt;&gt;NOR",G46:G47)</f>
        <v>0</v>
      </c>
      <c r="H45" s="153"/>
      <c r="I45" s="153">
        <f>SUM(I46:I47)</f>
        <v>0</v>
      </c>
      <c r="J45" s="153"/>
      <c r="K45" s="153">
        <f>SUM(K46:K47)</f>
        <v>115.57</v>
      </c>
      <c r="L45" s="153"/>
      <c r="M45" s="153">
        <f>SUM(M46:M47)</f>
        <v>0</v>
      </c>
      <c r="N45" s="152"/>
      <c r="O45" s="152">
        <f>SUM(O46:O47)</f>
        <v>0</v>
      </c>
      <c r="P45" s="152"/>
      <c r="Q45" s="152">
        <f>SUM(Q46:Q47)</f>
        <v>0</v>
      </c>
      <c r="R45" s="153"/>
      <c r="S45" s="153"/>
      <c r="T45" s="154"/>
      <c r="U45" s="155"/>
      <c r="V45" s="155">
        <f>SUM(V46:V47)</f>
        <v>0.03</v>
      </c>
      <c r="W45" s="155"/>
      <c r="X45" s="155"/>
      <c r="Y45" s="155"/>
      <c r="AG45" s="111" t="s">
        <v>147</v>
      </c>
    </row>
    <row r="46" spans="1:54" ht="12.75" customHeight="1" outlineLevel="1">
      <c r="A46" s="166">
        <v>16</v>
      </c>
      <c r="B46" s="167" t="s">
        <v>444</v>
      </c>
      <c r="C46" s="168" t="s">
        <v>445</v>
      </c>
      <c r="D46" s="169" t="s">
        <v>232</v>
      </c>
      <c r="E46" s="170">
        <v>2.4077</v>
      </c>
      <c r="F46" s="171"/>
      <c r="G46" s="172">
        <f>ROUND(E46*F46,2)</f>
        <v>0</v>
      </c>
      <c r="H46" s="171">
        <v>0</v>
      </c>
      <c r="I46" s="172">
        <f>ROUND(E46*H46,2)</f>
        <v>0</v>
      </c>
      <c r="J46" s="171">
        <v>48</v>
      </c>
      <c r="K46" s="172">
        <f>ROUND(E46*J46,2)</f>
        <v>115.57</v>
      </c>
      <c r="L46" s="172">
        <v>21</v>
      </c>
      <c r="M46" s="172">
        <f>G46*(1+L46/100)</f>
        <v>0</v>
      </c>
      <c r="N46" s="170">
        <v>0</v>
      </c>
      <c r="O46" s="170">
        <f>ROUND(E46*N46,2)</f>
        <v>0</v>
      </c>
      <c r="P46" s="170">
        <v>0</v>
      </c>
      <c r="Q46" s="170">
        <f>ROUND(E46*P46,2)</f>
        <v>0</v>
      </c>
      <c r="R46" s="172" t="s">
        <v>249</v>
      </c>
      <c r="S46" s="172" t="s">
        <v>151</v>
      </c>
      <c r="T46" s="173" t="s">
        <v>399</v>
      </c>
      <c r="U46" s="164">
        <v>0.011</v>
      </c>
      <c r="V46" s="164">
        <f>ROUND(E46*U46,2)</f>
        <v>0.03</v>
      </c>
      <c r="W46" s="164"/>
      <c r="X46" s="164" t="s">
        <v>328</v>
      </c>
      <c r="Y46" s="164" t="s">
        <v>154</v>
      </c>
      <c r="Z46" s="165"/>
      <c r="AA46" s="165"/>
      <c r="AB46" s="165"/>
      <c r="AC46" s="165"/>
      <c r="AD46" s="165"/>
      <c r="AE46" s="165"/>
      <c r="AF46" s="165"/>
      <c r="AG46" s="165" t="s">
        <v>329</v>
      </c>
      <c r="AH46" s="165"/>
      <c r="AI46" s="165"/>
      <c r="AJ46" s="165"/>
      <c r="AK46" s="165"/>
      <c r="AL46" s="165"/>
      <c r="AM46" s="165"/>
      <c r="AN46" s="165"/>
      <c r="AO46" s="165"/>
      <c r="AP46" s="165"/>
      <c r="AQ46" s="165"/>
      <c r="AR46" s="165"/>
      <c r="AS46" s="165"/>
      <c r="AT46" s="165"/>
      <c r="AU46" s="165"/>
      <c r="AV46" s="165"/>
      <c r="AW46" s="165"/>
      <c r="AX46" s="165"/>
      <c r="AY46" s="165"/>
      <c r="AZ46" s="165"/>
      <c r="BA46" s="165"/>
      <c r="BB46" s="165"/>
    </row>
    <row r="47" spans="1:54" ht="12.75" customHeight="1" outlineLevel="2">
      <c r="A47" s="174"/>
      <c r="B47" s="175"/>
      <c r="C47" s="247" t="s">
        <v>446</v>
      </c>
      <c r="D47" s="200"/>
      <c r="E47" s="200"/>
      <c r="F47" s="200"/>
      <c r="G47" s="200"/>
      <c r="H47" s="164"/>
      <c r="I47" s="164"/>
      <c r="J47" s="164"/>
      <c r="K47" s="164"/>
      <c r="L47" s="164"/>
      <c r="M47" s="164"/>
      <c r="N47" s="176"/>
      <c r="O47" s="176"/>
      <c r="P47" s="176"/>
      <c r="Q47" s="176"/>
      <c r="R47" s="164"/>
      <c r="S47" s="164"/>
      <c r="T47" s="164"/>
      <c r="U47" s="164"/>
      <c r="V47" s="164"/>
      <c r="W47" s="164"/>
      <c r="X47" s="164"/>
      <c r="Y47" s="164"/>
      <c r="Z47" s="165"/>
      <c r="AA47" s="165"/>
      <c r="AB47" s="165"/>
      <c r="AC47" s="165"/>
      <c r="AD47" s="165"/>
      <c r="AE47" s="165"/>
      <c r="AF47" s="165"/>
      <c r="AG47" s="165" t="s">
        <v>191</v>
      </c>
      <c r="AH47" s="165"/>
      <c r="AI47" s="165"/>
      <c r="AJ47" s="165"/>
      <c r="AK47" s="165"/>
      <c r="AL47" s="165"/>
      <c r="AM47" s="165"/>
      <c r="AN47" s="165"/>
      <c r="AO47" s="165"/>
      <c r="AP47" s="165"/>
      <c r="AQ47" s="165"/>
      <c r="AR47" s="165"/>
      <c r="AS47" s="165"/>
      <c r="AT47" s="165"/>
      <c r="AU47" s="165"/>
      <c r="AV47" s="165"/>
      <c r="AW47" s="165"/>
      <c r="AX47" s="165"/>
      <c r="AY47" s="165"/>
      <c r="AZ47" s="165"/>
      <c r="BA47" s="165"/>
      <c r="BB47" s="165"/>
    </row>
    <row r="48" spans="1:33" ht="12.75" customHeight="1">
      <c r="A48" s="131"/>
      <c r="B48" s="134"/>
      <c r="C48" s="178"/>
      <c r="D48" s="136"/>
      <c r="E48" s="131"/>
      <c r="F48" s="131"/>
      <c r="G48" s="131"/>
      <c r="H48" s="131"/>
      <c r="I48" s="131"/>
      <c r="J48" s="131"/>
      <c r="K48" s="131"/>
      <c r="L48" s="131"/>
      <c r="M48" s="131"/>
      <c r="N48" s="131"/>
      <c r="O48" s="131"/>
      <c r="P48" s="131"/>
      <c r="Q48" s="131"/>
      <c r="R48" s="131"/>
      <c r="S48" s="131"/>
      <c r="T48" s="131"/>
      <c r="U48" s="131"/>
      <c r="V48" s="131"/>
      <c r="W48" s="131"/>
      <c r="X48" s="131"/>
      <c r="Y48" s="131"/>
      <c r="AE48" s="111">
        <v>15</v>
      </c>
      <c r="AF48" s="111">
        <v>21</v>
      </c>
      <c r="AG48" s="111" t="s">
        <v>132</v>
      </c>
    </row>
    <row r="49" spans="1:33" ht="12.75" customHeight="1">
      <c r="A49" s="179"/>
      <c r="B49" s="180" t="s">
        <v>21</v>
      </c>
      <c r="C49" s="181"/>
      <c r="D49" s="182"/>
      <c r="E49" s="183"/>
      <c r="F49" s="183"/>
      <c r="G49" s="184">
        <f>G8+G19+G24+G45</f>
        <v>0</v>
      </c>
      <c r="H49" s="131"/>
      <c r="I49" s="131"/>
      <c r="J49" s="131"/>
      <c r="K49" s="131"/>
      <c r="L49" s="131"/>
      <c r="M49" s="131"/>
      <c r="N49" s="131"/>
      <c r="O49" s="131"/>
      <c r="P49" s="131"/>
      <c r="Q49" s="131"/>
      <c r="R49" s="131"/>
      <c r="S49" s="131"/>
      <c r="T49" s="131"/>
      <c r="U49" s="131"/>
      <c r="V49" s="131"/>
      <c r="W49" s="131"/>
      <c r="X49" s="131"/>
      <c r="Y49" s="131"/>
      <c r="AE49" s="111">
        <f>SUMIF(L7:L47,AE48,G7:G47)</f>
        <v>0</v>
      </c>
      <c r="AF49" s="111">
        <f>SUMIF(L7:L47,AF48,G7:G47)</f>
        <v>0</v>
      </c>
      <c r="AG49" s="111" t="s">
        <v>182</v>
      </c>
    </row>
    <row r="50" spans="2:33" ht="12.75" customHeight="1">
      <c r="B50" s="138"/>
      <c r="C50" s="185"/>
      <c r="D50" s="86"/>
      <c r="AG50" s="111" t="s">
        <v>183</v>
      </c>
    </row>
    <row r="51" spans="2:4" ht="12.75" customHeight="1">
      <c r="B51" s="138"/>
      <c r="C51" s="138"/>
      <c r="D51" s="86"/>
    </row>
    <row r="52" spans="2:4" ht="12.75" customHeight="1">
      <c r="B52" s="138"/>
      <c r="C52" s="138"/>
      <c r="D52" s="86"/>
    </row>
    <row r="53" spans="2:4" ht="12.75" customHeight="1">
      <c r="B53" s="138"/>
      <c r="C53" s="138"/>
      <c r="D53" s="86"/>
    </row>
    <row r="54" spans="2:4" ht="12.75" customHeight="1">
      <c r="B54" s="138"/>
      <c r="C54" s="138"/>
      <c r="D54" s="86"/>
    </row>
    <row r="55" spans="2:4" ht="12.75" customHeight="1">
      <c r="B55" s="138"/>
      <c r="C55" s="138"/>
      <c r="D55" s="86"/>
    </row>
    <row r="56" spans="2:4" ht="12.75" customHeight="1">
      <c r="B56" s="138"/>
      <c r="C56" s="138"/>
      <c r="D56" s="86"/>
    </row>
    <row r="57" spans="2:4" ht="12.75" customHeight="1">
      <c r="B57" s="138"/>
      <c r="C57" s="138"/>
      <c r="D57" s="86"/>
    </row>
    <row r="58" spans="2:4" ht="12.75" customHeight="1">
      <c r="B58" s="138"/>
      <c r="C58" s="138"/>
      <c r="D58" s="86"/>
    </row>
    <row r="59" spans="2:4" ht="12.75" customHeight="1">
      <c r="B59" s="138"/>
      <c r="C59" s="138"/>
      <c r="D59" s="86"/>
    </row>
    <row r="60" spans="2:4" ht="12.75" customHeight="1">
      <c r="B60" s="138"/>
      <c r="C60" s="138"/>
      <c r="D60" s="86"/>
    </row>
    <row r="61" spans="2:4" ht="12.75" customHeight="1">
      <c r="B61" s="138"/>
      <c r="C61" s="138"/>
      <c r="D61" s="86"/>
    </row>
    <row r="62" spans="2:4" ht="12.75" customHeight="1">
      <c r="B62" s="138"/>
      <c r="C62" s="138"/>
      <c r="D62" s="86"/>
    </row>
    <row r="63" spans="2:4" ht="12.75" customHeight="1">
      <c r="B63" s="138"/>
      <c r="C63" s="138"/>
      <c r="D63" s="86"/>
    </row>
    <row r="64" spans="2:4" ht="12.75" customHeight="1">
      <c r="B64" s="138"/>
      <c r="C64" s="138"/>
      <c r="D64" s="86"/>
    </row>
    <row r="65" spans="2:4" ht="12.75" customHeight="1">
      <c r="B65" s="138"/>
      <c r="C65" s="138"/>
      <c r="D65" s="86"/>
    </row>
    <row r="66" spans="2:4" ht="12.75" customHeight="1">
      <c r="B66" s="138"/>
      <c r="C66" s="138"/>
      <c r="D66" s="86"/>
    </row>
    <row r="67" spans="2:4" ht="12.75" customHeight="1">
      <c r="B67" s="138"/>
      <c r="C67" s="138"/>
      <c r="D67" s="86"/>
    </row>
    <row r="68" spans="2:4" ht="12.75" customHeight="1">
      <c r="B68" s="138"/>
      <c r="C68" s="138"/>
      <c r="D68" s="86"/>
    </row>
    <row r="69" spans="2:4" ht="12.75" customHeight="1">
      <c r="B69" s="138"/>
      <c r="C69" s="138"/>
      <c r="D69" s="86"/>
    </row>
    <row r="70" spans="2:4" ht="12.75" customHeight="1">
      <c r="B70" s="138"/>
      <c r="C70" s="138"/>
      <c r="D70" s="86"/>
    </row>
    <row r="71" spans="2:4" ht="12.75" customHeight="1">
      <c r="B71" s="138"/>
      <c r="C71" s="138"/>
      <c r="D71" s="86"/>
    </row>
    <row r="72" spans="2:4" ht="12.75" customHeight="1">
      <c r="B72" s="138"/>
      <c r="C72" s="138"/>
      <c r="D72" s="86"/>
    </row>
    <row r="73" spans="2:4" ht="12.75" customHeight="1">
      <c r="B73" s="138"/>
      <c r="C73" s="138"/>
      <c r="D73" s="86"/>
    </row>
    <row r="74" spans="2:4" ht="12.75" customHeight="1">
      <c r="B74" s="138"/>
      <c r="C74" s="138"/>
      <c r="D74" s="86"/>
    </row>
    <row r="75" spans="2:4" ht="12.75" customHeight="1">
      <c r="B75" s="138"/>
      <c r="C75" s="138"/>
      <c r="D75" s="86"/>
    </row>
    <row r="76" spans="2:4" ht="12.75" customHeight="1">
      <c r="B76" s="138"/>
      <c r="C76" s="138"/>
      <c r="D76" s="86"/>
    </row>
    <row r="77" spans="2:4" ht="12.75" customHeight="1">
      <c r="B77" s="138"/>
      <c r="C77" s="138"/>
      <c r="D77" s="86"/>
    </row>
    <row r="78" spans="2:4" ht="12.75" customHeight="1">
      <c r="B78" s="138"/>
      <c r="C78" s="138"/>
      <c r="D78" s="86"/>
    </row>
    <row r="79" spans="2:4" ht="12.75" customHeight="1">
      <c r="B79" s="138"/>
      <c r="C79" s="138"/>
      <c r="D79" s="86"/>
    </row>
    <row r="80" spans="2:4" ht="12.75" customHeight="1">
      <c r="B80" s="138"/>
      <c r="C80" s="138"/>
      <c r="D80" s="86"/>
    </row>
    <row r="81" spans="2:4" ht="12.75" customHeight="1">
      <c r="B81" s="138"/>
      <c r="C81" s="138"/>
      <c r="D81" s="86"/>
    </row>
    <row r="82" spans="2:4" ht="12.75" customHeight="1">
      <c r="B82" s="138"/>
      <c r="C82" s="138"/>
      <c r="D82" s="86"/>
    </row>
    <row r="83" spans="2:4" ht="12.75" customHeight="1">
      <c r="B83" s="138"/>
      <c r="C83" s="138"/>
      <c r="D83" s="86"/>
    </row>
    <row r="84" spans="2:4" ht="12.75" customHeight="1">
      <c r="B84" s="138"/>
      <c r="C84" s="138"/>
      <c r="D84" s="86"/>
    </row>
    <row r="85" spans="2:4" ht="12.75" customHeight="1">
      <c r="B85" s="138"/>
      <c r="C85" s="138"/>
      <c r="D85" s="86"/>
    </row>
    <row r="86" spans="2:4" ht="12.75" customHeight="1">
      <c r="B86" s="138"/>
      <c r="C86" s="138"/>
      <c r="D86" s="86"/>
    </row>
    <row r="87" spans="2:4" ht="12.75" customHeight="1">
      <c r="B87" s="138"/>
      <c r="C87" s="138"/>
      <c r="D87" s="86"/>
    </row>
    <row r="88" spans="2:4" ht="12.75" customHeight="1">
      <c r="B88" s="138"/>
      <c r="C88" s="138"/>
      <c r="D88" s="86"/>
    </row>
    <row r="89" spans="2:4" ht="12.75" customHeight="1">
      <c r="B89" s="138"/>
      <c r="C89" s="138"/>
      <c r="D89" s="86"/>
    </row>
    <row r="90" spans="2:4" ht="12.75" customHeight="1">
      <c r="B90" s="138"/>
      <c r="C90" s="138"/>
      <c r="D90" s="86"/>
    </row>
    <row r="91" spans="2:4" ht="12.75" customHeight="1">
      <c r="B91" s="138"/>
      <c r="C91" s="138"/>
      <c r="D91" s="86"/>
    </row>
    <row r="92" spans="2:4" ht="12.75" customHeight="1">
      <c r="B92" s="138"/>
      <c r="C92" s="138"/>
      <c r="D92" s="86"/>
    </row>
    <row r="93" spans="2:4" ht="12.75" customHeight="1">
      <c r="B93" s="138"/>
      <c r="C93" s="138"/>
      <c r="D93" s="86"/>
    </row>
    <row r="94" spans="2:4" ht="12.75" customHeight="1">
      <c r="B94" s="138"/>
      <c r="C94" s="138"/>
      <c r="D94" s="86"/>
    </row>
    <row r="95" spans="2:4" ht="12.75" customHeight="1">
      <c r="B95" s="138"/>
      <c r="C95" s="138"/>
      <c r="D95" s="86"/>
    </row>
    <row r="96" spans="2:4" ht="12.75" customHeight="1">
      <c r="B96" s="138"/>
      <c r="C96" s="138"/>
      <c r="D96" s="86"/>
    </row>
    <row r="97" spans="2:4" ht="12.75" customHeight="1">
      <c r="B97" s="138"/>
      <c r="C97" s="138"/>
      <c r="D97" s="86"/>
    </row>
    <row r="98" spans="2:4" ht="12.75" customHeight="1">
      <c r="B98" s="138"/>
      <c r="C98" s="138"/>
      <c r="D98" s="86"/>
    </row>
    <row r="99" spans="2:4" ht="12.75" customHeight="1">
      <c r="B99" s="138"/>
      <c r="C99" s="138"/>
      <c r="D99" s="86"/>
    </row>
    <row r="100" spans="2:4" ht="12.75" customHeight="1">
      <c r="B100" s="138"/>
      <c r="C100" s="138"/>
      <c r="D100" s="86"/>
    </row>
    <row r="101" spans="2:4" ht="12.75" customHeight="1">
      <c r="B101" s="138"/>
      <c r="C101" s="138"/>
      <c r="D101" s="86"/>
    </row>
    <row r="102" spans="2:4" ht="12.75" customHeight="1">
      <c r="B102" s="138"/>
      <c r="C102" s="138"/>
      <c r="D102" s="86"/>
    </row>
    <row r="103" spans="2:4" ht="12.75" customHeight="1">
      <c r="B103" s="138"/>
      <c r="C103" s="138"/>
      <c r="D103" s="86"/>
    </row>
    <row r="104" spans="2:4" ht="12.75" customHeight="1">
      <c r="B104" s="138"/>
      <c r="C104" s="138"/>
      <c r="D104" s="86"/>
    </row>
    <row r="105" spans="2:4" ht="12.75" customHeight="1">
      <c r="B105" s="138"/>
      <c r="C105" s="138"/>
      <c r="D105" s="86"/>
    </row>
    <row r="106" spans="2:4" ht="12.75" customHeight="1">
      <c r="B106" s="138"/>
      <c r="C106" s="138"/>
      <c r="D106" s="86"/>
    </row>
    <row r="107" spans="2:4" ht="12.75" customHeight="1">
      <c r="B107" s="138"/>
      <c r="C107" s="138"/>
      <c r="D107" s="86"/>
    </row>
    <row r="108" spans="2:4" ht="12.75" customHeight="1">
      <c r="B108" s="138"/>
      <c r="C108" s="138"/>
      <c r="D108" s="86"/>
    </row>
    <row r="109" spans="2:4" ht="12.75" customHeight="1">
      <c r="B109" s="138"/>
      <c r="C109" s="138"/>
      <c r="D109" s="86"/>
    </row>
    <row r="110" spans="2:4" ht="12.75" customHeight="1">
      <c r="B110" s="138"/>
      <c r="C110" s="138"/>
      <c r="D110" s="86"/>
    </row>
    <row r="111" spans="2:4" ht="12.75" customHeight="1">
      <c r="B111" s="138"/>
      <c r="C111" s="138"/>
      <c r="D111" s="86"/>
    </row>
    <row r="112" spans="2:4" ht="12.75" customHeight="1">
      <c r="B112" s="138"/>
      <c r="C112" s="138"/>
      <c r="D112" s="86"/>
    </row>
    <row r="113" spans="2:4" ht="12.75" customHeight="1">
      <c r="B113" s="138"/>
      <c r="C113" s="138"/>
      <c r="D113" s="86"/>
    </row>
    <row r="114" spans="2:4" ht="12.75" customHeight="1">
      <c r="B114" s="138"/>
      <c r="C114" s="138"/>
      <c r="D114" s="86"/>
    </row>
    <row r="115" spans="2:4" ht="12.75" customHeight="1">
      <c r="B115" s="138"/>
      <c r="C115" s="138"/>
      <c r="D115" s="86"/>
    </row>
    <row r="116" spans="2:4" ht="12.75" customHeight="1">
      <c r="B116" s="138"/>
      <c r="C116" s="138"/>
      <c r="D116" s="86"/>
    </row>
    <row r="117" spans="2:4" ht="12.75" customHeight="1">
      <c r="B117" s="138"/>
      <c r="C117" s="138"/>
      <c r="D117" s="86"/>
    </row>
    <row r="118" spans="2:4" ht="12.75" customHeight="1">
      <c r="B118" s="138"/>
      <c r="C118" s="138"/>
      <c r="D118" s="86"/>
    </row>
    <row r="119" spans="2:4" ht="12.75" customHeight="1">
      <c r="B119" s="138"/>
      <c r="C119" s="138"/>
      <c r="D119" s="86"/>
    </row>
    <row r="120" spans="2:4" ht="12.75" customHeight="1">
      <c r="B120" s="138"/>
      <c r="C120" s="138"/>
      <c r="D120" s="86"/>
    </row>
    <row r="121" spans="2:4" ht="12.75" customHeight="1">
      <c r="B121" s="138"/>
      <c r="C121" s="138"/>
      <c r="D121" s="86"/>
    </row>
    <row r="122" spans="2:4" ht="12.75" customHeight="1">
      <c r="B122" s="138"/>
      <c r="C122" s="138"/>
      <c r="D122" s="86"/>
    </row>
    <row r="123" spans="2:4" ht="12.75" customHeight="1">
      <c r="B123" s="138"/>
      <c r="C123" s="138"/>
      <c r="D123" s="86"/>
    </row>
    <row r="124" spans="2:4" ht="12.75" customHeight="1">
      <c r="B124" s="138"/>
      <c r="C124" s="138"/>
      <c r="D124" s="86"/>
    </row>
    <row r="125" spans="2:4" ht="12.75" customHeight="1">
      <c r="B125" s="138"/>
      <c r="C125" s="138"/>
      <c r="D125" s="86"/>
    </row>
    <row r="126" spans="2:4" ht="12.75" customHeight="1">
      <c r="B126" s="138"/>
      <c r="C126" s="138"/>
      <c r="D126" s="86"/>
    </row>
    <row r="127" spans="2:4" ht="12.75" customHeight="1">
      <c r="B127" s="138"/>
      <c r="C127" s="138"/>
      <c r="D127" s="86"/>
    </row>
    <row r="128" spans="2:4" ht="12.75" customHeight="1">
      <c r="B128" s="138"/>
      <c r="C128" s="138"/>
      <c r="D128" s="86"/>
    </row>
    <row r="129" spans="2:4" ht="12.75" customHeight="1">
      <c r="B129" s="138"/>
      <c r="C129" s="138"/>
      <c r="D129" s="86"/>
    </row>
    <row r="130" spans="2:4" ht="12.75" customHeight="1">
      <c r="B130" s="138"/>
      <c r="C130" s="138"/>
      <c r="D130" s="86"/>
    </row>
    <row r="131" spans="2:4" ht="12.75" customHeight="1">
      <c r="B131" s="138"/>
      <c r="C131" s="138"/>
      <c r="D131" s="86"/>
    </row>
    <row r="132" spans="2:4" ht="12.75" customHeight="1">
      <c r="B132" s="138"/>
      <c r="C132" s="138"/>
      <c r="D132" s="86"/>
    </row>
    <row r="133" spans="2:4" ht="12.75" customHeight="1">
      <c r="B133" s="138"/>
      <c r="C133" s="138"/>
      <c r="D133" s="86"/>
    </row>
    <row r="134" spans="2:4" ht="12.75" customHeight="1">
      <c r="B134" s="138"/>
      <c r="C134" s="138"/>
      <c r="D134" s="86"/>
    </row>
    <row r="135" spans="2:4" ht="12.75" customHeight="1">
      <c r="B135" s="138"/>
      <c r="C135" s="138"/>
      <c r="D135" s="86"/>
    </row>
    <row r="136" spans="2:4" ht="12.75" customHeight="1">
      <c r="B136" s="138"/>
      <c r="C136" s="138"/>
      <c r="D136" s="86"/>
    </row>
    <row r="137" spans="2:4" ht="12.75" customHeight="1">
      <c r="B137" s="138"/>
      <c r="C137" s="138"/>
      <c r="D137" s="86"/>
    </row>
    <row r="138" spans="2:4" ht="12.75" customHeight="1">
      <c r="B138" s="138"/>
      <c r="C138" s="138"/>
      <c r="D138" s="86"/>
    </row>
    <row r="139" spans="2:4" ht="12.75" customHeight="1">
      <c r="B139" s="138"/>
      <c r="C139" s="138"/>
      <c r="D139" s="86"/>
    </row>
    <row r="140" spans="2:4" ht="12.75" customHeight="1">
      <c r="B140" s="138"/>
      <c r="C140" s="138"/>
      <c r="D140" s="86"/>
    </row>
    <row r="141" spans="2:4" ht="12.75" customHeight="1">
      <c r="B141" s="138"/>
      <c r="C141" s="138"/>
      <c r="D141" s="86"/>
    </row>
    <row r="142" spans="2:4" ht="12.75" customHeight="1">
      <c r="B142" s="138"/>
      <c r="C142" s="138"/>
      <c r="D142" s="86"/>
    </row>
    <row r="143" spans="2:4" ht="12.75" customHeight="1">
      <c r="B143" s="138"/>
      <c r="C143" s="138"/>
      <c r="D143" s="86"/>
    </row>
    <row r="144" spans="2:4" ht="12.75" customHeight="1">
      <c r="B144" s="138"/>
      <c r="C144" s="138"/>
      <c r="D144" s="86"/>
    </row>
    <row r="145" spans="2:4" ht="12.75" customHeight="1">
      <c r="B145" s="138"/>
      <c r="C145" s="138"/>
      <c r="D145" s="86"/>
    </row>
    <row r="146" spans="2:4" ht="12.75" customHeight="1">
      <c r="B146" s="138"/>
      <c r="C146" s="138"/>
      <c r="D146" s="86"/>
    </row>
    <row r="147" spans="2:4" ht="12.75" customHeight="1">
      <c r="B147" s="138"/>
      <c r="C147" s="138"/>
      <c r="D147" s="86"/>
    </row>
    <row r="148" spans="2:4" ht="12.75" customHeight="1">
      <c r="B148" s="138"/>
      <c r="C148" s="138"/>
      <c r="D148" s="86"/>
    </row>
    <row r="149" spans="2:4" ht="12.75" customHeight="1">
      <c r="B149" s="138"/>
      <c r="C149" s="138"/>
      <c r="D149" s="86"/>
    </row>
    <row r="150" spans="2:4" ht="12.75" customHeight="1">
      <c r="B150" s="138"/>
      <c r="C150" s="138"/>
      <c r="D150" s="86"/>
    </row>
    <row r="151" spans="2:4" ht="12.75" customHeight="1">
      <c r="B151" s="138"/>
      <c r="C151" s="138"/>
      <c r="D151" s="86"/>
    </row>
    <row r="152" spans="2:4" ht="12.75" customHeight="1">
      <c r="B152" s="138"/>
      <c r="C152" s="138"/>
      <c r="D152" s="86"/>
    </row>
    <row r="153" spans="2:4" ht="12.75" customHeight="1">
      <c r="B153" s="138"/>
      <c r="C153" s="138"/>
      <c r="D153" s="86"/>
    </row>
    <row r="154" spans="2:4" ht="12.75" customHeight="1">
      <c r="B154" s="138"/>
      <c r="C154" s="138"/>
      <c r="D154" s="86"/>
    </row>
    <row r="155" spans="2:4" ht="12.75" customHeight="1">
      <c r="B155" s="138"/>
      <c r="C155" s="138"/>
      <c r="D155" s="86"/>
    </row>
    <row r="156" spans="2:4" ht="12.75" customHeight="1">
      <c r="B156" s="138"/>
      <c r="C156" s="138"/>
      <c r="D156" s="86"/>
    </row>
    <row r="157" spans="2:4" ht="12.75" customHeight="1">
      <c r="B157" s="138"/>
      <c r="C157" s="138"/>
      <c r="D157" s="86"/>
    </row>
    <row r="158" spans="2:4" ht="12.75" customHeight="1">
      <c r="B158" s="138"/>
      <c r="C158" s="138"/>
      <c r="D158" s="86"/>
    </row>
    <row r="159" spans="2:4" ht="12.75" customHeight="1">
      <c r="B159" s="138"/>
      <c r="C159" s="138"/>
      <c r="D159" s="86"/>
    </row>
    <row r="160" spans="2:4" ht="12.75" customHeight="1">
      <c r="B160" s="138"/>
      <c r="C160" s="138"/>
      <c r="D160" s="86"/>
    </row>
    <row r="161" spans="2:4" ht="12.75" customHeight="1">
      <c r="B161" s="138"/>
      <c r="C161" s="138"/>
      <c r="D161" s="86"/>
    </row>
    <row r="162" spans="2:4" ht="12.75" customHeight="1">
      <c r="B162" s="138"/>
      <c r="C162" s="138"/>
      <c r="D162" s="86"/>
    </row>
    <row r="163" spans="2:4" ht="12.75" customHeight="1">
      <c r="B163" s="138"/>
      <c r="C163" s="138"/>
      <c r="D163" s="86"/>
    </row>
    <row r="164" spans="2:4" ht="12.75" customHeight="1">
      <c r="B164" s="138"/>
      <c r="C164" s="138"/>
      <c r="D164" s="86"/>
    </row>
    <row r="165" spans="2:4" ht="12.75" customHeight="1">
      <c r="B165" s="138"/>
      <c r="C165" s="138"/>
      <c r="D165" s="86"/>
    </row>
    <row r="166" spans="2:4" ht="12.75" customHeight="1">
      <c r="B166" s="138"/>
      <c r="C166" s="138"/>
      <c r="D166" s="86"/>
    </row>
    <row r="167" spans="2:4" ht="12.75" customHeight="1">
      <c r="B167" s="138"/>
      <c r="C167" s="138"/>
      <c r="D167" s="86"/>
    </row>
    <row r="168" spans="2:4" ht="12.75" customHeight="1">
      <c r="B168" s="138"/>
      <c r="C168" s="138"/>
      <c r="D168" s="86"/>
    </row>
    <row r="169" spans="2:4" ht="12.75" customHeight="1">
      <c r="B169" s="138"/>
      <c r="C169" s="138"/>
      <c r="D169" s="86"/>
    </row>
    <row r="170" spans="2:4" ht="12.75" customHeight="1">
      <c r="B170" s="138"/>
      <c r="C170" s="138"/>
      <c r="D170" s="86"/>
    </row>
    <row r="171" spans="2:4" ht="12.75" customHeight="1">
      <c r="B171" s="138"/>
      <c r="C171" s="138"/>
      <c r="D171" s="86"/>
    </row>
    <row r="172" spans="2:4" ht="12.75" customHeight="1">
      <c r="B172" s="138"/>
      <c r="C172" s="138"/>
      <c r="D172" s="86"/>
    </row>
    <row r="173" spans="2:4" ht="12.75" customHeight="1">
      <c r="B173" s="138"/>
      <c r="C173" s="138"/>
      <c r="D173" s="86"/>
    </row>
    <row r="174" spans="2:4" ht="12.75" customHeight="1">
      <c r="B174" s="138"/>
      <c r="C174" s="138"/>
      <c r="D174" s="86"/>
    </row>
    <row r="175" spans="2:4" ht="12.75" customHeight="1">
      <c r="B175" s="138"/>
      <c r="C175" s="138"/>
      <c r="D175" s="86"/>
    </row>
    <row r="176" spans="2:4" ht="12.75" customHeight="1">
      <c r="B176" s="138"/>
      <c r="C176" s="138"/>
      <c r="D176" s="86"/>
    </row>
    <row r="177" spans="2:4" ht="12.75" customHeight="1">
      <c r="B177" s="138"/>
      <c r="C177" s="138"/>
      <c r="D177" s="86"/>
    </row>
    <row r="178" spans="2:4" ht="12.75" customHeight="1">
      <c r="B178" s="138"/>
      <c r="C178" s="138"/>
      <c r="D178" s="86"/>
    </row>
    <row r="179" spans="2:4" ht="12.75" customHeight="1">
      <c r="B179" s="138"/>
      <c r="C179" s="138"/>
      <c r="D179" s="86"/>
    </row>
    <row r="180" spans="2:4" ht="12.75" customHeight="1">
      <c r="B180" s="138"/>
      <c r="C180" s="138"/>
      <c r="D180" s="86"/>
    </row>
    <row r="181" spans="2:4" ht="12.75" customHeight="1">
      <c r="B181" s="138"/>
      <c r="C181" s="138"/>
      <c r="D181" s="86"/>
    </row>
    <row r="182" spans="2:4" ht="12.75" customHeight="1">
      <c r="B182" s="138"/>
      <c r="C182" s="138"/>
      <c r="D182" s="86"/>
    </row>
    <row r="183" spans="2:4" ht="12.75" customHeight="1">
      <c r="B183" s="138"/>
      <c r="C183" s="138"/>
      <c r="D183" s="86"/>
    </row>
    <row r="184" spans="2:4" ht="12.75" customHeight="1">
      <c r="B184" s="138"/>
      <c r="C184" s="138"/>
      <c r="D184" s="86"/>
    </row>
    <row r="185" spans="2:4" ht="12.75" customHeight="1">
      <c r="B185" s="138"/>
      <c r="C185" s="138"/>
      <c r="D185" s="86"/>
    </row>
    <row r="186" spans="2:4" ht="12.75" customHeight="1">
      <c r="B186" s="138"/>
      <c r="C186" s="138"/>
      <c r="D186" s="86"/>
    </row>
    <row r="187" spans="2:4" ht="12.75" customHeight="1">
      <c r="B187" s="138"/>
      <c r="C187" s="138"/>
      <c r="D187" s="86"/>
    </row>
    <row r="188" spans="2:4" ht="12.75" customHeight="1">
      <c r="B188" s="138"/>
      <c r="C188" s="138"/>
      <c r="D188" s="86"/>
    </row>
    <row r="189" spans="2:4" ht="12.75" customHeight="1">
      <c r="B189" s="138"/>
      <c r="C189" s="138"/>
      <c r="D189" s="86"/>
    </row>
    <row r="190" spans="2:4" ht="12.75" customHeight="1">
      <c r="B190" s="138"/>
      <c r="C190" s="138"/>
      <c r="D190" s="86"/>
    </row>
    <row r="191" spans="2:4" ht="12.75" customHeight="1">
      <c r="B191" s="138"/>
      <c r="C191" s="138"/>
      <c r="D191" s="86"/>
    </row>
    <row r="192" spans="2:4" ht="12.75" customHeight="1">
      <c r="B192" s="138"/>
      <c r="C192" s="138"/>
      <c r="D192" s="86"/>
    </row>
    <row r="193" spans="2:4" ht="12.75" customHeight="1">
      <c r="B193" s="138"/>
      <c r="C193" s="138"/>
      <c r="D193" s="86"/>
    </row>
    <row r="194" spans="2:4" ht="12.75" customHeight="1">
      <c r="B194" s="138"/>
      <c r="C194" s="138"/>
      <c r="D194" s="86"/>
    </row>
    <row r="195" spans="2:4" ht="12.75" customHeight="1">
      <c r="B195" s="138"/>
      <c r="C195" s="138"/>
      <c r="D195" s="86"/>
    </row>
    <row r="196" spans="2:4" ht="12.75" customHeight="1">
      <c r="B196" s="138"/>
      <c r="C196" s="138"/>
      <c r="D196" s="86"/>
    </row>
    <row r="197" spans="2:4" ht="12.75" customHeight="1">
      <c r="B197" s="138"/>
      <c r="C197" s="138"/>
      <c r="D197" s="86"/>
    </row>
    <row r="198" spans="2:4" ht="12.75" customHeight="1">
      <c r="B198" s="138"/>
      <c r="C198" s="138"/>
      <c r="D198" s="86"/>
    </row>
    <row r="199" spans="2:4" ht="12.75" customHeight="1">
      <c r="B199" s="138"/>
      <c r="C199" s="138"/>
      <c r="D199" s="86"/>
    </row>
    <row r="200" spans="2:4" ht="12.75" customHeight="1">
      <c r="B200" s="138"/>
      <c r="C200" s="138"/>
      <c r="D200" s="86"/>
    </row>
    <row r="201" spans="2:4" ht="12.75" customHeight="1">
      <c r="B201" s="138"/>
      <c r="C201" s="138"/>
      <c r="D201" s="86"/>
    </row>
    <row r="202" spans="2:4" ht="12.75" customHeight="1">
      <c r="B202" s="138"/>
      <c r="C202" s="138"/>
      <c r="D202" s="86"/>
    </row>
    <row r="203" spans="2:4" ht="12.75" customHeight="1">
      <c r="B203" s="138"/>
      <c r="C203" s="138"/>
      <c r="D203" s="86"/>
    </row>
    <row r="204" spans="2:4" ht="12.75" customHeight="1">
      <c r="B204" s="138"/>
      <c r="C204" s="138"/>
      <c r="D204" s="86"/>
    </row>
    <row r="205" spans="2:4" ht="12.75" customHeight="1">
      <c r="B205" s="138"/>
      <c r="C205" s="138"/>
      <c r="D205" s="86"/>
    </row>
    <row r="206" spans="2:4" ht="12.75" customHeight="1">
      <c r="B206" s="138"/>
      <c r="C206" s="138"/>
      <c r="D206" s="86"/>
    </row>
    <row r="207" spans="2:4" ht="12.75" customHeight="1">
      <c r="B207" s="138"/>
      <c r="C207" s="138"/>
      <c r="D207" s="86"/>
    </row>
    <row r="208" spans="2:4" ht="12.75" customHeight="1">
      <c r="B208" s="138"/>
      <c r="C208" s="138"/>
      <c r="D208" s="86"/>
    </row>
    <row r="209" spans="2:4" ht="12.75" customHeight="1">
      <c r="B209" s="138"/>
      <c r="C209" s="138"/>
      <c r="D209" s="86"/>
    </row>
    <row r="210" spans="2:4" ht="12.75" customHeight="1">
      <c r="B210" s="138"/>
      <c r="C210" s="138"/>
      <c r="D210" s="86"/>
    </row>
    <row r="211" spans="2:4" ht="12.75" customHeight="1">
      <c r="B211" s="138"/>
      <c r="C211" s="138"/>
      <c r="D211" s="86"/>
    </row>
    <row r="212" spans="2:4" ht="12.75" customHeight="1">
      <c r="B212" s="138"/>
      <c r="C212" s="138"/>
      <c r="D212" s="86"/>
    </row>
    <row r="213" spans="2:4" ht="12.75" customHeight="1">
      <c r="B213" s="138"/>
      <c r="C213" s="138"/>
      <c r="D213" s="86"/>
    </row>
    <row r="214" spans="2:4" ht="12.75" customHeight="1">
      <c r="B214" s="138"/>
      <c r="C214" s="138"/>
      <c r="D214" s="86"/>
    </row>
    <row r="215" spans="2:4" ht="12.75" customHeight="1">
      <c r="B215" s="138"/>
      <c r="C215" s="138"/>
      <c r="D215" s="86"/>
    </row>
    <row r="216" spans="2:4" ht="12.75" customHeight="1">
      <c r="B216" s="138"/>
      <c r="C216" s="138"/>
      <c r="D216" s="86"/>
    </row>
    <row r="217" spans="2:4" ht="12.75" customHeight="1">
      <c r="B217" s="138"/>
      <c r="C217" s="138"/>
      <c r="D217" s="86"/>
    </row>
    <row r="218" spans="2:4" ht="12.75" customHeight="1">
      <c r="B218" s="138"/>
      <c r="C218" s="138"/>
      <c r="D218" s="86"/>
    </row>
    <row r="219" spans="2:4" ht="12.75" customHeight="1">
      <c r="B219" s="138"/>
      <c r="C219" s="138"/>
      <c r="D219" s="86"/>
    </row>
    <row r="220" spans="2:4" ht="12.75" customHeight="1">
      <c r="B220" s="138"/>
      <c r="C220" s="138"/>
      <c r="D220" s="86"/>
    </row>
    <row r="221" spans="2:4" ht="12.75" customHeight="1">
      <c r="B221" s="138"/>
      <c r="C221" s="138"/>
      <c r="D221" s="86"/>
    </row>
    <row r="222" spans="2:4" ht="12.75" customHeight="1">
      <c r="B222" s="138"/>
      <c r="C222" s="138"/>
      <c r="D222" s="86"/>
    </row>
    <row r="223" spans="2:4" ht="12.75" customHeight="1">
      <c r="B223" s="138"/>
      <c r="C223" s="138"/>
      <c r="D223" s="86"/>
    </row>
    <row r="224" spans="2:4" ht="12.75" customHeight="1">
      <c r="B224" s="138"/>
      <c r="C224" s="138"/>
      <c r="D224" s="86"/>
    </row>
    <row r="225" spans="2:4" ht="12.75" customHeight="1">
      <c r="B225" s="138"/>
      <c r="C225" s="138"/>
      <c r="D225" s="86"/>
    </row>
    <row r="226" spans="2:4" ht="12.75" customHeight="1">
      <c r="B226" s="138"/>
      <c r="C226" s="138"/>
      <c r="D226" s="86"/>
    </row>
    <row r="227" spans="2:4" ht="12.75" customHeight="1">
      <c r="B227" s="138"/>
      <c r="C227" s="138"/>
      <c r="D227" s="86"/>
    </row>
    <row r="228" spans="2:4" ht="12.75" customHeight="1">
      <c r="B228" s="138"/>
      <c r="C228" s="138"/>
      <c r="D228" s="86"/>
    </row>
    <row r="229" spans="2:4" ht="12.75" customHeight="1">
      <c r="B229" s="138"/>
      <c r="C229" s="138"/>
      <c r="D229" s="86"/>
    </row>
    <row r="230" spans="2:4" ht="12.75" customHeight="1">
      <c r="B230" s="138"/>
      <c r="C230" s="138"/>
      <c r="D230" s="86"/>
    </row>
    <row r="231" spans="2:4" ht="12.75" customHeight="1">
      <c r="B231" s="138"/>
      <c r="C231" s="138"/>
      <c r="D231" s="86"/>
    </row>
    <row r="232" spans="2:4" ht="12.75" customHeight="1">
      <c r="B232" s="138"/>
      <c r="C232" s="138"/>
      <c r="D232" s="86"/>
    </row>
    <row r="233" spans="2:4" ht="12.75" customHeight="1">
      <c r="B233" s="138"/>
      <c r="C233" s="138"/>
      <c r="D233" s="86"/>
    </row>
    <row r="234" spans="2:4" ht="12.75" customHeight="1">
      <c r="B234" s="138"/>
      <c r="C234" s="138"/>
      <c r="D234" s="86"/>
    </row>
    <row r="235" spans="2:4" ht="12.75" customHeight="1">
      <c r="B235" s="138"/>
      <c r="C235" s="138"/>
      <c r="D235" s="86"/>
    </row>
    <row r="236" spans="2:4" ht="12.75" customHeight="1">
      <c r="B236" s="138"/>
      <c r="C236" s="138"/>
      <c r="D236" s="86"/>
    </row>
    <row r="237" spans="2:4" ht="12.75" customHeight="1">
      <c r="B237" s="138"/>
      <c r="C237" s="138"/>
      <c r="D237" s="86"/>
    </row>
    <row r="238" spans="2:4" ht="12.75" customHeight="1">
      <c r="B238" s="138"/>
      <c r="C238" s="138"/>
      <c r="D238" s="86"/>
    </row>
    <row r="239" spans="2:4" ht="12.75" customHeight="1">
      <c r="B239" s="138"/>
      <c r="C239" s="138"/>
      <c r="D239" s="86"/>
    </row>
    <row r="240" spans="2:4" ht="12.75" customHeight="1">
      <c r="B240" s="138"/>
      <c r="C240" s="138"/>
      <c r="D240" s="86"/>
    </row>
    <row r="241" spans="2:4" ht="12.75" customHeight="1">
      <c r="B241" s="138"/>
      <c r="C241" s="138"/>
      <c r="D241" s="86"/>
    </row>
    <row r="242" spans="2:4" ht="12.75" customHeight="1">
      <c r="B242" s="138"/>
      <c r="C242" s="138"/>
      <c r="D242" s="86"/>
    </row>
    <row r="243" spans="2:4" ht="12.75" customHeight="1">
      <c r="B243" s="138"/>
      <c r="C243" s="138"/>
      <c r="D243" s="86"/>
    </row>
    <row r="244" spans="2:4" ht="12.75" customHeight="1">
      <c r="B244" s="138"/>
      <c r="C244" s="138"/>
      <c r="D244" s="86"/>
    </row>
    <row r="245" spans="2:4" ht="12.75" customHeight="1">
      <c r="B245" s="138"/>
      <c r="C245" s="138"/>
      <c r="D245" s="86"/>
    </row>
    <row r="246" spans="2:4" ht="12.75" customHeight="1">
      <c r="B246" s="138"/>
      <c r="C246" s="138"/>
      <c r="D246" s="86"/>
    </row>
    <row r="247" spans="2:4" ht="12.75" customHeight="1">
      <c r="B247" s="138"/>
      <c r="C247" s="138"/>
      <c r="D247" s="86"/>
    </row>
    <row r="248" spans="2:4" ht="12.75" customHeight="1">
      <c r="B248" s="138"/>
      <c r="C248" s="138"/>
      <c r="D248" s="86"/>
    </row>
    <row r="249" spans="2:4" ht="12.75" customHeight="1">
      <c r="B249" s="138"/>
      <c r="C249" s="138"/>
      <c r="D249" s="86"/>
    </row>
    <row r="250" spans="2:4" ht="12.75" customHeight="1">
      <c r="B250" s="138"/>
      <c r="C250" s="138"/>
      <c r="D250" s="86"/>
    </row>
    <row r="251" spans="2:3" ht="12.75" customHeight="1">
      <c r="B251" s="138"/>
      <c r="C251" s="138"/>
    </row>
    <row r="252" spans="2:3" ht="12.75" customHeight="1">
      <c r="B252" s="138"/>
      <c r="C252" s="138"/>
    </row>
    <row r="253" spans="2:3" ht="12.75" customHeight="1">
      <c r="B253" s="138"/>
      <c r="C253" s="138"/>
    </row>
    <row r="254" spans="2:3" ht="12.75" customHeight="1">
      <c r="B254" s="138"/>
      <c r="C254" s="138"/>
    </row>
    <row r="255" spans="2:3" ht="12.75" customHeight="1">
      <c r="B255" s="138"/>
      <c r="C255" s="138"/>
    </row>
    <row r="256" spans="2:3" ht="12.75" customHeight="1">
      <c r="B256" s="138"/>
      <c r="C256" s="138"/>
    </row>
    <row r="257" spans="2:3" ht="12.75" customHeight="1">
      <c r="B257" s="138"/>
      <c r="C257" s="138"/>
    </row>
    <row r="258" spans="2:3" ht="12.75" customHeight="1">
      <c r="B258" s="138"/>
      <c r="C258" s="138"/>
    </row>
    <row r="259" spans="2:3" ht="12.75" customHeight="1">
      <c r="B259" s="138"/>
      <c r="C259" s="138"/>
    </row>
    <row r="260" spans="2:3" ht="12.75" customHeight="1">
      <c r="B260" s="138"/>
      <c r="C260" s="138"/>
    </row>
    <row r="261" spans="2:3" ht="12.75" customHeight="1">
      <c r="B261" s="138"/>
      <c r="C261" s="138"/>
    </row>
    <row r="262" spans="2:3" ht="12.75" customHeight="1">
      <c r="B262" s="138"/>
      <c r="C262" s="138"/>
    </row>
    <row r="263" spans="2:3" ht="12.75" customHeight="1">
      <c r="B263" s="138"/>
      <c r="C263" s="138"/>
    </row>
    <row r="264" spans="2:3" ht="12.75" customHeight="1">
      <c r="B264" s="138"/>
      <c r="C264" s="138"/>
    </row>
    <row r="265" spans="2:3" ht="12.75" customHeight="1">
      <c r="B265" s="138"/>
      <c r="C265" s="138"/>
    </row>
    <row r="266" spans="2:3" ht="12.75" customHeight="1">
      <c r="B266" s="138"/>
      <c r="C266" s="138"/>
    </row>
    <row r="267" spans="2:3" ht="12.75" customHeight="1">
      <c r="B267" s="138"/>
      <c r="C267" s="138"/>
    </row>
    <row r="268" spans="2:3" ht="12.75" customHeight="1">
      <c r="B268" s="138"/>
      <c r="C268" s="138"/>
    </row>
    <row r="269" spans="2:3" ht="12.75" customHeight="1">
      <c r="B269" s="138"/>
      <c r="C269" s="138"/>
    </row>
    <row r="270" spans="2:3" ht="12.75" customHeight="1">
      <c r="B270" s="138"/>
      <c r="C270" s="138"/>
    </row>
    <row r="271" spans="2:3" ht="12.75" customHeight="1">
      <c r="B271" s="138"/>
      <c r="C271" s="138"/>
    </row>
    <row r="272" spans="2:3" ht="12.75" customHeight="1">
      <c r="B272" s="138"/>
      <c r="C272" s="138"/>
    </row>
    <row r="273" spans="2:3" ht="12.75" customHeight="1">
      <c r="B273" s="138"/>
      <c r="C273" s="138"/>
    </row>
    <row r="274" spans="2:3" ht="12.75" customHeight="1">
      <c r="B274" s="138"/>
      <c r="C274" s="138"/>
    </row>
    <row r="275" spans="2:3" ht="12.75" customHeight="1">
      <c r="B275" s="138"/>
      <c r="C275" s="138"/>
    </row>
    <row r="276" spans="2:3" ht="12.75" customHeight="1">
      <c r="B276" s="138"/>
      <c r="C276" s="138"/>
    </row>
    <row r="277" spans="2:3" ht="12.75" customHeight="1">
      <c r="B277" s="138"/>
      <c r="C277" s="138"/>
    </row>
    <row r="278" spans="2:3" ht="12.75" customHeight="1">
      <c r="B278" s="138"/>
      <c r="C278" s="138"/>
    </row>
    <row r="279" spans="2:3" ht="12.75" customHeight="1">
      <c r="B279" s="138"/>
      <c r="C279" s="138"/>
    </row>
    <row r="280" spans="2:3" ht="12.75" customHeight="1">
      <c r="B280" s="138"/>
      <c r="C280" s="138"/>
    </row>
    <row r="281" spans="2:3" ht="12.75" customHeight="1">
      <c r="B281" s="138"/>
      <c r="C281" s="138"/>
    </row>
    <row r="282" spans="2:3" ht="12.75" customHeight="1">
      <c r="B282" s="138"/>
      <c r="C282" s="138"/>
    </row>
    <row r="283" spans="2:3" ht="12.75" customHeight="1">
      <c r="B283" s="138"/>
      <c r="C283" s="138"/>
    </row>
    <row r="284" spans="2:3" ht="12.75" customHeight="1">
      <c r="B284" s="138"/>
      <c r="C284" s="138"/>
    </row>
    <row r="285" spans="2:3" ht="12.75" customHeight="1">
      <c r="B285" s="138"/>
      <c r="C285" s="138"/>
    </row>
    <row r="286" spans="2:3" ht="12.75" customHeight="1">
      <c r="B286" s="138"/>
      <c r="C286" s="138"/>
    </row>
    <row r="287" spans="2:3" ht="12.75" customHeight="1">
      <c r="B287" s="138"/>
      <c r="C287" s="138"/>
    </row>
    <row r="288" spans="2:3" ht="12.75" customHeight="1">
      <c r="B288" s="138"/>
      <c r="C288" s="138"/>
    </row>
    <row r="289" spans="2:3" ht="12.75" customHeight="1">
      <c r="B289" s="138"/>
      <c r="C289" s="138"/>
    </row>
    <row r="290" spans="2:3" ht="12.75" customHeight="1">
      <c r="B290" s="138"/>
      <c r="C290" s="138"/>
    </row>
    <row r="291" spans="2:3" ht="12.75" customHeight="1">
      <c r="B291" s="138"/>
      <c r="C291" s="138"/>
    </row>
    <row r="292" spans="2:3" ht="12.75" customHeight="1">
      <c r="B292" s="138"/>
      <c r="C292" s="138"/>
    </row>
    <row r="293" spans="2:3" ht="12.75" customHeight="1">
      <c r="B293" s="138"/>
      <c r="C293" s="138"/>
    </row>
    <row r="294" spans="2:3" ht="12.75" customHeight="1">
      <c r="B294" s="138"/>
      <c r="C294" s="138"/>
    </row>
    <row r="295" spans="2:3" ht="12.75" customHeight="1">
      <c r="B295" s="138"/>
      <c r="C295" s="138"/>
    </row>
    <row r="296" spans="2:3" ht="12.75" customHeight="1">
      <c r="B296" s="138"/>
      <c r="C296" s="138"/>
    </row>
    <row r="297" spans="2:3" ht="12.75" customHeight="1">
      <c r="B297" s="138"/>
      <c r="C297" s="138"/>
    </row>
    <row r="298" spans="2:3" ht="12.75" customHeight="1">
      <c r="B298" s="138"/>
      <c r="C298" s="138"/>
    </row>
    <row r="299" spans="2:3" ht="12.75" customHeight="1">
      <c r="B299" s="138"/>
      <c r="C299" s="138"/>
    </row>
    <row r="300" spans="2:3" ht="12.75" customHeight="1">
      <c r="B300" s="138"/>
      <c r="C300" s="138"/>
    </row>
    <row r="301" spans="2:3" ht="12.75" customHeight="1">
      <c r="B301" s="138"/>
      <c r="C301" s="138"/>
    </row>
    <row r="302" spans="2:3" ht="12.75" customHeight="1">
      <c r="B302" s="138"/>
      <c r="C302" s="138"/>
    </row>
    <row r="303" spans="2:3" ht="12.75" customHeight="1">
      <c r="B303" s="138"/>
      <c r="C303" s="138"/>
    </row>
    <row r="304" spans="2:3" ht="12.75" customHeight="1">
      <c r="B304" s="138"/>
      <c r="C304" s="138"/>
    </row>
    <row r="305" spans="2:3" ht="12.75" customHeight="1">
      <c r="B305" s="138"/>
      <c r="C305" s="138"/>
    </row>
    <row r="306" spans="2:3" ht="12.75" customHeight="1">
      <c r="B306" s="138"/>
      <c r="C306" s="138"/>
    </row>
    <row r="307" spans="2:3" ht="12.75" customHeight="1">
      <c r="B307" s="138"/>
      <c r="C307" s="138"/>
    </row>
    <row r="308" spans="2:3" ht="12.75" customHeight="1">
      <c r="B308" s="138"/>
      <c r="C308" s="138"/>
    </row>
    <row r="309" spans="2:3" ht="12.75" customHeight="1">
      <c r="B309" s="138"/>
      <c r="C309" s="138"/>
    </row>
    <row r="310" spans="2:3" ht="12.75" customHeight="1">
      <c r="B310" s="138"/>
      <c r="C310" s="138"/>
    </row>
    <row r="311" spans="2:3" ht="12.75" customHeight="1">
      <c r="B311" s="138"/>
      <c r="C311" s="138"/>
    </row>
    <row r="312" spans="2:3" ht="12.75" customHeight="1">
      <c r="B312" s="138"/>
      <c r="C312" s="138"/>
    </row>
    <row r="313" spans="2:3" ht="12.75" customHeight="1">
      <c r="B313" s="138"/>
      <c r="C313" s="138"/>
    </row>
    <row r="314" spans="2:3" ht="12.75" customHeight="1">
      <c r="B314" s="138"/>
      <c r="C314" s="138"/>
    </row>
    <row r="315" spans="2:3" ht="12.75" customHeight="1">
      <c r="B315" s="138"/>
      <c r="C315" s="138"/>
    </row>
    <row r="316" spans="2:3" ht="12.75" customHeight="1">
      <c r="B316" s="138"/>
      <c r="C316" s="138"/>
    </row>
    <row r="317" spans="2:3" ht="12.75" customHeight="1">
      <c r="B317" s="138"/>
      <c r="C317" s="138"/>
    </row>
    <row r="318" spans="2:3" ht="12.75" customHeight="1">
      <c r="B318" s="138"/>
      <c r="C318" s="138"/>
    </row>
    <row r="319" spans="2:3" ht="12.75" customHeight="1">
      <c r="B319" s="138"/>
      <c r="C319" s="138"/>
    </row>
    <row r="320" spans="2:3" ht="12.75" customHeight="1">
      <c r="B320" s="138"/>
      <c r="C320" s="138"/>
    </row>
    <row r="321" spans="2:3" ht="12.75" customHeight="1">
      <c r="B321" s="138"/>
      <c r="C321" s="138"/>
    </row>
    <row r="322" spans="2:3" ht="12.75" customHeight="1">
      <c r="B322" s="138"/>
      <c r="C322" s="138"/>
    </row>
    <row r="323" spans="2:3" ht="12.75" customHeight="1">
      <c r="B323" s="138"/>
      <c r="C323" s="138"/>
    </row>
    <row r="324" spans="2:3" ht="12.75" customHeight="1">
      <c r="B324" s="138"/>
      <c r="C324" s="138"/>
    </row>
    <row r="325" spans="2:3" ht="12.75" customHeight="1">
      <c r="B325" s="138"/>
      <c r="C325" s="138"/>
    </row>
    <row r="326" spans="2:3" ht="12.75" customHeight="1">
      <c r="B326" s="138"/>
      <c r="C326" s="138"/>
    </row>
    <row r="327" spans="2:3" ht="12.75" customHeight="1">
      <c r="B327" s="138"/>
      <c r="C327" s="138"/>
    </row>
    <row r="328" spans="2:3" ht="12.75" customHeight="1">
      <c r="B328" s="138"/>
      <c r="C328" s="138"/>
    </row>
    <row r="329" spans="2:3" ht="12.75" customHeight="1">
      <c r="B329" s="138"/>
      <c r="C329" s="138"/>
    </row>
    <row r="330" spans="2:3" ht="12.75" customHeight="1">
      <c r="B330" s="138"/>
      <c r="C330" s="138"/>
    </row>
    <row r="331" spans="2:3" ht="12.75" customHeight="1">
      <c r="B331" s="138"/>
      <c r="C331" s="138"/>
    </row>
    <row r="332" spans="2:3" ht="12.75" customHeight="1">
      <c r="B332" s="138"/>
      <c r="C332" s="138"/>
    </row>
    <row r="333" spans="2:3" ht="12.75" customHeight="1">
      <c r="B333" s="138"/>
      <c r="C333" s="138"/>
    </row>
    <row r="334" spans="2:3" ht="12.75" customHeight="1">
      <c r="B334" s="138"/>
      <c r="C334" s="138"/>
    </row>
    <row r="335" spans="2:3" ht="12.75" customHeight="1">
      <c r="B335" s="138"/>
      <c r="C335" s="138"/>
    </row>
    <row r="336" spans="2:3" ht="12.75" customHeight="1">
      <c r="B336" s="138"/>
      <c r="C336" s="138"/>
    </row>
    <row r="337" spans="2:3" ht="12.75" customHeight="1">
      <c r="B337" s="138"/>
      <c r="C337" s="138"/>
    </row>
    <row r="338" spans="2:3" ht="12.75" customHeight="1">
      <c r="B338" s="138"/>
      <c r="C338" s="138"/>
    </row>
    <row r="339" spans="2:3" ht="12.75" customHeight="1">
      <c r="B339" s="138"/>
      <c r="C339" s="138"/>
    </row>
    <row r="340" spans="2:3" ht="12.75" customHeight="1">
      <c r="B340" s="138"/>
      <c r="C340" s="138"/>
    </row>
    <row r="341" spans="2:3" ht="12.75" customHeight="1">
      <c r="B341" s="138"/>
      <c r="C341" s="138"/>
    </row>
    <row r="342" spans="2:3" ht="12.75" customHeight="1">
      <c r="B342" s="138"/>
      <c r="C342" s="138"/>
    </row>
    <row r="343" spans="2:3" ht="12.75" customHeight="1">
      <c r="B343" s="138"/>
      <c r="C343" s="138"/>
    </row>
    <row r="344" spans="2:3" ht="12.75" customHeight="1">
      <c r="B344" s="138"/>
      <c r="C344" s="138"/>
    </row>
    <row r="345" spans="2:3" ht="12.75" customHeight="1">
      <c r="B345" s="138"/>
      <c r="C345" s="138"/>
    </row>
    <row r="346" spans="2:3" ht="12.75" customHeight="1">
      <c r="B346" s="138"/>
      <c r="C346" s="138"/>
    </row>
    <row r="347" spans="2:3" ht="12.75" customHeight="1">
      <c r="B347" s="138"/>
      <c r="C347" s="138"/>
    </row>
    <row r="348" spans="2:3" ht="12.75" customHeight="1">
      <c r="B348" s="138"/>
      <c r="C348" s="138"/>
    </row>
    <row r="349" spans="2:3" ht="12.75" customHeight="1">
      <c r="B349" s="138"/>
      <c r="C349" s="138"/>
    </row>
    <row r="350" spans="2:3" ht="12.75" customHeight="1">
      <c r="B350" s="138"/>
      <c r="C350" s="138"/>
    </row>
    <row r="351" spans="2:3" ht="12.75" customHeight="1">
      <c r="B351" s="138"/>
      <c r="C351" s="138"/>
    </row>
    <row r="352" spans="2:3" ht="12.75" customHeight="1">
      <c r="B352" s="138"/>
      <c r="C352" s="138"/>
    </row>
    <row r="353" spans="2:3" ht="12.75" customHeight="1">
      <c r="B353" s="138"/>
      <c r="C353" s="138"/>
    </row>
    <row r="354" spans="2:3" ht="12.75" customHeight="1">
      <c r="B354" s="138"/>
      <c r="C354" s="138"/>
    </row>
    <row r="355" spans="2:3" ht="12.75" customHeight="1">
      <c r="B355" s="138"/>
      <c r="C355" s="138"/>
    </row>
    <row r="356" spans="2:3" ht="12.75" customHeight="1">
      <c r="B356" s="138"/>
      <c r="C356" s="138"/>
    </row>
    <row r="357" spans="2:3" ht="12.75" customHeight="1">
      <c r="B357" s="138"/>
      <c r="C357" s="138"/>
    </row>
    <row r="358" spans="2:3" ht="12.75" customHeight="1">
      <c r="B358" s="138"/>
      <c r="C358" s="138"/>
    </row>
    <row r="359" spans="2:3" ht="12.75" customHeight="1">
      <c r="B359" s="138"/>
      <c r="C359" s="138"/>
    </row>
    <row r="360" spans="2:3" ht="12.75" customHeight="1">
      <c r="B360" s="138"/>
      <c r="C360" s="138"/>
    </row>
    <row r="361" spans="2:3" ht="12.75" customHeight="1">
      <c r="B361" s="138"/>
      <c r="C361" s="138"/>
    </row>
    <row r="362" spans="2:3" ht="12.75" customHeight="1">
      <c r="B362" s="138"/>
      <c r="C362" s="138"/>
    </row>
    <row r="363" spans="2:3" ht="12.75" customHeight="1">
      <c r="B363" s="138"/>
      <c r="C363" s="138"/>
    </row>
    <row r="364" spans="2:3" ht="12.75" customHeight="1">
      <c r="B364" s="138"/>
      <c r="C364" s="138"/>
    </row>
    <row r="365" spans="2:3" ht="12.75" customHeight="1">
      <c r="B365" s="138"/>
      <c r="C365" s="138"/>
    </row>
    <row r="366" spans="2:3" ht="12.75" customHeight="1">
      <c r="B366" s="138"/>
      <c r="C366" s="138"/>
    </row>
    <row r="367" spans="2:3" ht="12.75" customHeight="1">
      <c r="B367" s="138"/>
      <c r="C367" s="138"/>
    </row>
    <row r="368" spans="2:3" ht="12.75" customHeight="1">
      <c r="B368" s="138"/>
      <c r="C368" s="138"/>
    </row>
    <row r="369" spans="2:3" ht="12.75" customHeight="1">
      <c r="B369" s="138"/>
      <c r="C369" s="138"/>
    </row>
    <row r="370" spans="2:3" ht="12.75" customHeight="1">
      <c r="B370" s="138"/>
      <c r="C370" s="138"/>
    </row>
    <row r="371" spans="2:3" ht="12.75" customHeight="1">
      <c r="B371" s="138"/>
      <c r="C371" s="138"/>
    </row>
    <row r="372" spans="2:3" ht="12.75" customHeight="1">
      <c r="B372" s="138"/>
      <c r="C372" s="138"/>
    </row>
    <row r="373" spans="2:3" ht="12.75" customHeight="1">
      <c r="B373" s="138"/>
      <c r="C373" s="138"/>
    </row>
    <row r="374" spans="2:3" ht="12.75" customHeight="1">
      <c r="B374" s="138"/>
      <c r="C374" s="138"/>
    </row>
    <row r="375" spans="2:3" ht="12.75" customHeight="1">
      <c r="B375" s="138"/>
      <c r="C375" s="138"/>
    </row>
    <row r="376" spans="2:3" ht="12.75" customHeight="1">
      <c r="B376" s="138"/>
      <c r="C376" s="138"/>
    </row>
    <row r="377" spans="2:3" ht="12.75" customHeight="1">
      <c r="B377" s="138"/>
      <c r="C377" s="138"/>
    </row>
    <row r="378" spans="2:3" ht="12.75" customHeight="1">
      <c r="B378" s="138"/>
      <c r="C378" s="138"/>
    </row>
    <row r="379" spans="2:3" ht="12.75" customHeight="1">
      <c r="B379" s="138"/>
      <c r="C379" s="138"/>
    </row>
    <row r="380" spans="2:3" ht="12.75" customHeight="1">
      <c r="B380" s="138"/>
      <c r="C380" s="138"/>
    </row>
    <row r="381" spans="2:3" ht="12.75" customHeight="1">
      <c r="B381" s="138"/>
      <c r="C381" s="138"/>
    </row>
    <row r="382" spans="2:3" ht="12.75" customHeight="1">
      <c r="B382" s="138"/>
      <c r="C382" s="138"/>
    </row>
    <row r="383" spans="2:3" ht="12.75" customHeight="1">
      <c r="B383" s="138"/>
      <c r="C383" s="138"/>
    </row>
    <row r="384" spans="2:3" ht="12.75" customHeight="1">
      <c r="B384" s="138"/>
      <c r="C384" s="138"/>
    </row>
    <row r="385" spans="2:3" ht="12.75" customHeight="1">
      <c r="B385" s="138"/>
      <c r="C385" s="138"/>
    </row>
    <row r="386" spans="2:3" ht="12.75" customHeight="1">
      <c r="B386" s="138"/>
      <c r="C386" s="138"/>
    </row>
    <row r="387" spans="2:3" ht="12.75" customHeight="1">
      <c r="B387" s="138"/>
      <c r="C387" s="138"/>
    </row>
    <row r="388" spans="2:3" ht="12.75" customHeight="1">
      <c r="B388" s="138"/>
      <c r="C388" s="138"/>
    </row>
    <row r="389" spans="2:3" ht="12.75" customHeight="1">
      <c r="B389" s="138"/>
      <c r="C389" s="138"/>
    </row>
    <row r="390" spans="2:3" ht="12.75" customHeight="1">
      <c r="B390" s="138"/>
      <c r="C390" s="138"/>
    </row>
    <row r="391" spans="2:3" ht="12.75" customHeight="1">
      <c r="B391" s="138"/>
      <c r="C391" s="138"/>
    </row>
    <row r="392" spans="2:3" ht="12.75" customHeight="1">
      <c r="B392" s="138"/>
      <c r="C392" s="138"/>
    </row>
    <row r="393" spans="2:3" ht="12.75" customHeight="1">
      <c r="B393" s="138"/>
      <c r="C393" s="138"/>
    </row>
    <row r="394" spans="2:3" ht="12.75" customHeight="1">
      <c r="B394" s="138"/>
      <c r="C394" s="138"/>
    </row>
    <row r="395" spans="2:3" ht="12.75" customHeight="1">
      <c r="B395" s="138"/>
      <c r="C395" s="138"/>
    </row>
    <row r="396" spans="2:3" ht="12.75" customHeight="1">
      <c r="B396" s="138"/>
      <c r="C396" s="138"/>
    </row>
    <row r="397" spans="2:3" ht="12.75" customHeight="1">
      <c r="B397" s="138"/>
      <c r="C397" s="138"/>
    </row>
    <row r="398" spans="2:3" ht="12.75" customHeight="1">
      <c r="B398" s="138"/>
      <c r="C398" s="138"/>
    </row>
    <row r="399" spans="2:3" ht="12.75" customHeight="1">
      <c r="B399" s="138"/>
      <c r="C399" s="138"/>
    </row>
    <row r="400" spans="2:3" ht="12.75" customHeight="1">
      <c r="B400" s="138"/>
      <c r="C400" s="138"/>
    </row>
    <row r="401" spans="2:3" ht="12.75" customHeight="1">
      <c r="B401" s="138"/>
      <c r="C401" s="138"/>
    </row>
    <row r="402" spans="2:3" ht="12.75" customHeight="1">
      <c r="B402" s="138"/>
      <c r="C402" s="138"/>
    </row>
    <row r="403" spans="2:3" ht="12.75" customHeight="1">
      <c r="B403" s="138"/>
      <c r="C403" s="138"/>
    </row>
    <row r="404" spans="2:3" ht="12.75" customHeight="1">
      <c r="B404" s="138"/>
      <c r="C404" s="138"/>
    </row>
    <row r="405" spans="2:3" ht="12.75" customHeight="1">
      <c r="B405" s="138"/>
      <c r="C405" s="138"/>
    </row>
    <row r="406" spans="2:3" ht="12.75" customHeight="1">
      <c r="B406" s="138"/>
      <c r="C406" s="138"/>
    </row>
    <row r="407" spans="2:3" ht="12.75" customHeight="1">
      <c r="B407" s="138"/>
      <c r="C407" s="138"/>
    </row>
    <row r="408" spans="2:3" ht="12.75" customHeight="1">
      <c r="B408" s="138"/>
      <c r="C408" s="138"/>
    </row>
    <row r="409" spans="2:3" ht="12.75" customHeight="1">
      <c r="B409" s="138"/>
      <c r="C409" s="138"/>
    </row>
    <row r="410" spans="2:3" ht="12.75" customHeight="1">
      <c r="B410" s="138"/>
      <c r="C410" s="138"/>
    </row>
    <row r="411" spans="2:3" ht="12.75" customHeight="1">
      <c r="B411" s="138"/>
      <c r="C411" s="138"/>
    </row>
    <row r="412" spans="2:3" ht="12.75" customHeight="1">
      <c r="B412" s="138"/>
      <c r="C412" s="138"/>
    </row>
    <row r="413" spans="2:3" ht="12.75" customHeight="1">
      <c r="B413" s="138"/>
      <c r="C413" s="138"/>
    </row>
    <row r="414" spans="2:3" ht="12.75" customHeight="1">
      <c r="B414" s="138"/>
      <c r="C414" s="138"/>
    </row>
    <row r="415" spans="2:3" ht="12.75" customHeight="1">
      <c r="B415" s="138"/>
      <c r="C415" s="138"/>
    </row>
    <row r="416" spans="2:3" ht="12.75" customHeight="1">
      <c r="B416" s="138"/>
      <c r="C416" s="138"/>
    </row>
    <row r="417" spans="2:3" ht="12.75" customHeight="1">
      <c r="B417" s="138"/>
      <c r="C417" s="138"/>
    </row>
    <row r="418" spans="2:3" ht="12.75" customHeight="1">
      <c r="B418" s="138"/>
      <c r="C418" s="138"/>
    </row>
    <row r="419" spans="2:3" ht="12.75" customHeight="1">
      <c r="B419" s="138"/>
      <c r="C419" s="138"/>
    </row>
    <row r="420" spans="2:3" ht="12.75" customHeight="1">
      <c r="B420" s="138"/>
      <c r="C420" s="138"/>
    </row>
    <row r="421" spans="2:3" ht="12.75" customHeight="1">
      <c r="B421" s="138"/>
      <c r="C421" s="138"/>
    </row>
    <row r="422" spans="2:3" ht="12.75" customHeight="1">
      <c r="B422" s="138"/>
      <c r="C422" s="138"/>
    </row>
    <row r="423" spans="2:3" ht="12.75" customHeight="1">
      <c r="B423" s="138"/>
      <c r="C423" s="138"/>
    </row>
    <row r="424" spans="2:3" ht="12.75" customHeight="1">
      <c r="B424" s="138"/>
      <c r="C424" s="138"/>
    </row>
    <row r="425" spans="2:3" ht="12.75" customHeight="1">
      <c r="B425" s="138"/>
      <c r="C425" s="138"/>
    </row>
    <row r="426" spans="2:3" ht="12.75" customHeight="1">
      <c r="B426" s="138"/>
      <c r="C426" s="138"/>
    </row>
    <row r="427" spans="2:3" ht="12.75" customHeight="1">
      <c r="B427" s="138"/>
      <c r="C427" s="138"/>
    </row>
    <row r="428" spans="2:3" ht="12.75" customHeight="1">
      <c r="B428" s="138"/>
      <c r="C428" s="138"/>
    </row>
    <row r="429" spans="2:3" ht="12.75" customHeight="1">
      <c r="B429" s="138"/>
      <c r="C429" s="138"/>
    </row>
    <row r="430" spans="2:3" ht="12.75" customHeight="1">
      <c r="B430" s="138"/>
      <c r="C430" s="138"/>
    </row>
    <row r="431" spans="2:3" ht="12.75" customHeight="1">
      <c r="B431" s="138"/>
      <c r="C431" s="138"/>
    </row>
    <row r="432" spans="2:3" ht="12.75" customHeight="1">
      <c r="B432" s="138"/>
      <c r="C432" s="138"/>
    </row>
    <row r="433" spans="2:3" ht="12.75" customHeight="1">
      <c r="B433" s="138"/>
      <c r="C433" s="138"/>
    </row>
    <row r="434" spans="2:3" ht="12.75" customHeight="1">
      <c r="B434" s="138"/>
      <c r="C434" s="138"/>
    </row>
    <row r="435" spans="2:3" ht="12.75" customHeight="1">
      <c r="B435" s="138"/>
      <c r="C435" s="138"/>
    </row>
    <row r="436" spans="2:3" ht="12.75" customHeight="1">
      <c r="B436" s="138"/>
      <c r="C436" s="138"/>
    </row>
    <row r="437" spans="2:3" ht="12.75" customHeight="1">
      <c r="B437" s="138"/>
      <c r="C437" s="138"/>
    </row>
    <row r="438" spans="2:3" ht="12.75" customHeight="1">
      <c r="B438" s="138"/>
      <c r="C438" s="138"/>
    </row>
    <row r="439" spans="2:3" ht="12.75" customHeight="1">
      <c r="B439" s="138"/>
      <c r="C439" s="138"/>
    </row>
    <row r="440" spans="2:3" ht="12.75" customHeight="1">
      <c r="B440" s="138"/>
      <c r="C440" s="138"/>
    </row>
    <row r="441" spans="2:3" ht="12.75" customHeight="1">
      <c r="B441" s="138"/>
      <c r="C441" s="138"/>
    </row>
    <row r="442" spans="2:3" ht="12.75" customHeight="1">
      <c r="B442" s="138"/>
      <c r="C442" s="138"/>
    </row>
    <row r="443" spans="2:3" ht="12.75" customHeight="1">
      <c r="B443" s="138"/>
      <c r="C443" s="138"/>
    </row>
    <row r="444" spans="2:3" ht="12.75" customHeight="1">
      <c r="B444" s="138"/>
      <c r="C444" s="138"/>
    </row>
    <row r="445" spans="2:3" ht="12.75" customHeight="1">
      <c r="B445" s="138"/>
      <c r="C445" s="138"/>
    </row>
    <row r="446" spans="2:3" ht="12.75" customHeight="1">
      <c r="B446" s="138"/>
      <c r="C446" s="138"/>
    </row>
    <row r="447" spans="2:3" ht="12.75" customHeight="1">
      <c r="B447" s="138"/>
      <c r="C447" s="138"/>
    </row>
    <row r="448" spans="2:3" ht="12.75" customHeight="1">
      <c r="B448" s="138"/>
      <c r="C448" s="138"/>
    </row>
    <row r="449" spans="2:3" ht="12.75" customHeight="1">
      <c r="B449" s="138"/>
      <c r="C449" s="138"/>
    </row>
    <row r="450" spans="2:3" ht="12.75" customHeight="1">
      <c r="B450" s="138"/>
      <c r="C450" s="138"/>
    </row>
    <row r="451" spans="2:3" ht="12.75" customHeight="1">
      <c r="B451" s="138"/>
      <c r="C451" s="138"/>
    </row>
    <row r="452" spans="2:3" ht="12.75" customHeight="1">
      <c r="B452" s="138"/>
      <c r="C452" s="138"/>
    </row>
    <row r="453" spans="2:3" ht="12.75" customHeight="1">
      <c r="B453" s="138"/>
      <c r="C453" s="138"/>
    </row>
    <row r="454" spans="2:3" ht="12.75" customHeight="1">
      <c r="B454" s="138"/>
      <c r="C454" s="138"/>
    </row>
    <row r="455" spans="2:3" ht="12.75" customHeight="1">
      <c r="B455" s="138"/>
      <c r="C455" s="138"/>
    </row>
    <row r="456" spans="2:3" ht="12.75" customHeight="1">
      <c r="B456" s="138"/>
      <c r="C456" s="138"/>
    </row>
    <row r="457" spans="2:3" ht="12.75" customHeight="1">
      <c r="B457" s="138"/>
      <c r="C457" s="138"/>
    </row>
    <row r="458" spans="2:3" ht="12.75" customHeight="1">
      <c r="B458" s="138"/>
      <c r="C458" s="138"/>
    </row>
    <row r="459" spans="2:3" ht="12.75" customHeight="1">
      <c r="B459" s="138"/>
      <c r="C459" s="138"/>
    </row>
    <row r="460" spans="2:3" ht="12.75" customHeight="1">
      <c r="B460" s="138"/>
      <c r="C460" s="138"/>
    </row>
    <row r="461" spans="2:3" ht="12.75" customHeight="1">
      <c r="B461" s="138"/>
      <c r="C461" s="138"/>
    </row>
    <row r="462" spans="2:3" ht="12.75" customHeight="1">
      <c r="B462" s="138"/>
      <c r="C462" s="138"/>
    </row>
    <row r="463" spans="2:3" ht="12.75" customHeight="1">
      <c r="B463" s="138"/>
      <c r="C463" s="138"/>
    </row>
    <row r="464" spans="2:3" ht="12.75" customHeight="1">
      <c r="B464" s="138"/>
      <c r="C464" s="138"/>
    </row>
    <row r="465" spans="2:3" ht="12.75" customHeight="1">
      <c r="B465" s="138"/>
      <c r="C465" s="138"/>
    </row>
    <row r="466" spans="2:3" ht="12.75" customHeight="1">
      <c r="B466" s="138"/>
      <c r="C466" s="138"/>
    </row>
    <row r="467" spans="2:3" ht="12.75" customHeight="1">
      <c r="B467" s="138"/>
      <c r="C467" s="138"/>
    </row>
    <row r="468" spans="2:3" ht="12.75" customHeight="1">
      <c r="B468" s="138"/>
      <c r="C468" s="138"/>
    </row>
    <row r="469" spans="2:3" ht="12.75" customHeight="1">
      <c r="B469" s="138"/>
      <c r="C469" s="138"/>
    </row>
    <row r="470" spans="2:3" ht="12.75" customHeight="1">
      <c r="B470" s="138"/>
      <c r="C470" s="138"/>
    </row>
    <row r="471" spans="2:3" ht="12.75" customHeight="1">
      <c r="B471" s="138"/>
      <c r="C471" s="138"/>
    </row>
    <row r="472" spans="2:3" ht="12.75" customHeight="1">
      <c r="B472" s="138"/>
      <c r="C472" s="138"/>
    </row>
    <row r="473" spans="2:3" ht="12.75" customHeight="1">
      <c r="B473" s="138"/>
      <c r="C473" s="138"/>
    </row>
    <row r="474" spans="2:3" ht="12.75" customHeight="1">
      <c r="B474" s="138"/>
      <c r="C474" s="138"/>
    </row>
    <row r="475" spans="2:3" ht="12.75" customHeight="1">
      <c r="B475" s="138"/>
      <c r="C475" s="138"/>
    </row>
    <row r="476" spans="2:3" ht="12.75" customHeight="1">
      <c r="B476" s="138"/>
      <c r="C476" s="138"/>
    </row>
    <row r="477" spans="2:3" ht="12.75" customHeight="1">
      <c r="B477" s="138"/>
      <c r="C477" s="138"/>
    </row>
    <row r="478" spans="2:3" ht="12.75" customHeight="1">
      <c r="B478" s="138"/>
      <c r="C478" s="138"/>
    </row>
    <row r="479" spans="2:3" ht="12.75" customHeight="1">
      <c r="B479" s="138"/>
      <c r="C479" s="138"/>
    </row>
    <row r="480" spans="2:3" ht="12.75" customHeight="1">
      <c r="B480" s="138"/>
      <c r="C480" s="138"/>
    </row>
    <row r="481" spans="2:3" ht="12.75" customHeight="1">
      <c r="B481" s="138"/>
      <c r="C481" s="138"/>
    </row>
    <row r="482" spans="2:3" ht="12.75" customHeight="1">
      <c r="B482" s="138"/>
      <c r="C482" s="138"/>
    </row>
    <row r="483" spans="2:3" ht="12.75" customHeight="1">
      <c r="B483" s="138"/>
      <c r="C483" s="138"/>
    </row>
    <row r="484" spans="2:3" ht="12.75" customHeight="1">
      <c r="B484" s="138"/>
      <c r="C484" s="138"/>
    </row>
    <row r="485" spans="2:3" ht="12.75" customHeight="1">
      <c r="B485" s="138"/>
      <c r="C485" s="138"/>
    </row>
    <row r="486" spans="2:3" ht="12.75" customHeight="1">
      <c r="B486" s="138"/>
      <c r="C486" s="138"/>
    </row>
    <row r="487" spans="2:3" ht="12.75" customHeight="1">
      <c r="B487" s="138"/>
      <c r="C487" s="138"/>
    </row>
    <row r="488" spans="2:3" ht="12.75" customHeight="1">
      <c r="B488" s="138"/>
      <c r="C488" s="138"/>
    </row>
    <row r="489" spans="2:3" ht="12.75" customHeight="1">
      <c r="B489" s="138"/>
      <c r="C489" s="138"/>
    </row>
    <row r="490" spans="2:3" ht="12.75" customHeight="1">
      <c r="B490" s="138"/>
      <c r="C490" s="138"/>
    </row>
    <row r="491" spans="2:3" ht="12.75" customHeight="1">
      <c r="B491" s="138"/>
      <c r="C491" s="138"/>
    </row>
    <row r="492" spans="2:3" ht="12.75" customHeight="1">
      <c r="B492" s="138"/>
      <c r="C492" s="138"/>
    </row>
    <row r="493" spans="2:3" ht="12.75" customHeight="1">
      <c r="B493" s="138"/>
      <c r="C493" s="138"/>
    </row>
    <row r="494" spans="2:3" ht="12.75" customHeight="1">
      <c r="B494" s="138"/>
      <c r="C494" s="138"/>
    </row>
    <row r="495" spans="2:3" ht="12.75" customHeight="1">
      <c r="B495" s="138"/>
      <c r="C495" s="138"/>
    </row>
    <row r="496" spans="2:3" ht="12.75" customHeight="1">
      <c r="B496" s="138"/>
      <c r="C496" s="138"/>
    </row>
    <row r="497" spans="2:3" ht="12.75" customHeight="1">
      <c r="B497" s="138"/>
      <c r="C497" s="138"/>
    </row>
    <row r="498" spans="2:3" ht="12.75" customHeight="1">
      <c r="B498" s="138"/>
      <c r="C498" s="138"/>
    </row>
    <row r="499" spans="2:3" ht="12.75" customHeight="1">
      <c r="B499" s="138"/>
      <c r="C499" s="138"/>
    </row>
    <row r="500" spans="2:3" ht="12.75" customHeight="1">
      <c r="B500" s="138"/>
      <c r="C500" s="138"/>
    </row>
    <row r="501" spans="2:3" ht="12.75" customHeight="1">
      <c r="B501" s="138"/>
      <c r="C501" s="138"/>
    </row>
    <row r="502" spans="2:3" ht="12.75" customHeight="1">
      <c r="B502" s="138"/>
      <c r="C502" s="138"/>
    </row>
    <row r="503" spans="2:3" ht="12.75" customHeight="1">
      <c r="B503" s="138"/>
      <c r="C503" s="138"/>
    </row>
    <row r="504" spans="2:3" ht="12.75" customHeight="1">
      <c r="B504" s="138"/>
      <c r="C504" s="138"/>
    </row>
    <row r="505" spans="2:3" ht="12.75" customHeight="1">
      <c r="B505" s="138"/>
      <c r="C505" s="138"/>
    </row>
    <row r="506" spans="2:3" ht="12.75" customHeight="1">
      <c r="B506" s="138"/>
      <c r="C506" s="138"/>
    </row>
    <row r="507" spans="2:3" ht="12.75" customHeight="1">
      <c r="B507" s="138"/>
      <c r="C507" s="138"/>
    </row>
    <row r="508" spans="2:3" ht="12.75" customHeight="1">
      <c r="B508" s="138"/>
      <c r="C508" s="138"/>
    </row>
    <row r="509" spans="2:3" ht="12.75" customHeight="1">
      <c r="B509" s="138"/>
      <c r="C509" s="138"/>
    </row>
    <row r="510" spans="2:3" ht="12.75" customHeight="1">
      <c r="B510" s="138"/>
      <c r="C510" s="138"/>
    </row>
    <row r="511" spans="2:3" ht="12.75" customHeight="1">
      <c r="B511" s="138"/>
      <c r="C511" s="138"/>
    </row>
    <row r="512" spans="2:3" ht="12.75" customHeight="1">
      <c r="B512" s="138"/>
      <c r="C512" s="138"/>
    </row>
    <row r="513" spans="2:3" ht="12.75" customHeight="1">
      <c r="B513" s="138"/>
      <c r="C513" s="138"/>
    </row>
    <row r="514" spans="2:3" ht="12.75" customHeight="1">
      <c r="B514" s="138"/>
      <c r="C514" s="138"/>
    </row>
    <row r="515" spans="2:3" ht="12.75" customHeight="1">
      <c r="B515" s="138"/>
      <c r="C515" s="138"/>
    </row>
    <row r="516" spans="2:3" ht="12.75" customHeight="1">
      <c r="B516" s="138"/>
      <c r="C516" s="138"/>
    </row>
    <row r="517" spans="2:3" ht="12.75" customHeight="1">
      <c r="B517" s="138"/>
      <c r="C517" s="138"/>
    </row>
    <row r="518" spans="2:3" ht="12.75" customHeight="1">
      <c r="B518" s="138"/>
      <c r="C518" s="138"/>
    </row>
    <row r="519" spans="2:3" ht="12.75" customHeight="1">
      <c r="B519" s="138"/>
      <c r="C519" s="138"/>
    </row>
    <row r="520" spans="2:3" ht="12.75" customHeight="1">
      <c r="B520" s="138"/>
      <c r="C520" s="138"/>
    </row>
    <row r="521" spans="2:3" ht="12.75" customHeight="1">
      <c r="B521" s="138"/>
      <c r="C521" s="138"/>
    </row>
    <row r="522" spans="2:3" ht="12.75" customHeight="1">
      <c r="B522" s="138"/>
      <c r="C522" s="138"/>
    </row>
    <row r="523" spans="2:3" ht="12.75" customHeight="1">
      <c r="B523" s="138"/>
      <c r="C523" s="138"/>
    </row>
    <row r="524" spans="2:3" ht="12.75" customHeight="1">
      <c r="B524" s="138"/>
      <c r="C524" s="138"/>
    </row>
    <row r="525" spans="2:3" ht="12.75" customHeight="1">
      <c r="B525" s="138"/>
      <c r="C525" s="138"/>
    </row>
    <row r="526" spans="2:3" ht="12.75" customHeight="1">
      <c r="B526" s="138"/>
      <c r="C526" s="138"/>
    </row>
    <row r="527" spans="2:3" ht="12.75" customHeight="1">
      <c r="B527" s="138"/>
      <c r="C527" s="138"/>
    </row>
    <row r="528" spans="2:3" ht="12.75" customHeight="1">
      <c r="B528" s="138"/>
      <c r="C528" s="138"/>
    </row>
    <row r="529" spans="2:3" ht="12.75" customHeight="1">
      <c r="B529" s="138"/>
      <c r="C529" s="138"/>
    </row>
    <row r="530" spans="2:3" ht="12.75" customHeight="1">
      <c r="B530" s="138"/>
      <c r="C530" s="138"/>
    </row>
    <row r="531" spans="2:3" ht="12.75" customHeight="1">
      <c r="B531" s="138"/>
      <c r="C531" s="138"/>
    </row>
    <row r="532" spans="2:3" ht="12.75" customHeight="1">
      <c r="B532" s="138"/>
      <c r="C532" s="138"/>
    </row>
    <row r="533" spans="2:3" ht="12.75" customHeight="1">
      <c r="B533" s="138"/>
      <c r="C533" s="138"/>
    </row>
    <row r="534" spans="2:3" ht="12.75" customHeight="1">
      <c r="B534" s="138"/>
      <c r="C534" s="138"/>
    </row>
    <row r="535" spans="2:3" ht="12.75" customHeight="1">
      <c r="B535" s="138"/>
      <c r="C535" s="138"/>
    </row>
    <row r="536" spans="2:3" ht="12.75" customHeight="1">
      <c r="B536" s="138"/>
      <c r="C536" s="138"/>
    </row>
    <row r="537" spans="2:3" ht="12.75" customHeight="1">
      <c r="B537" s="138"/>
      <c r="C537" s="138"/>
    </row>
    <row r="538" spans="2:3" ht="12.75" customHeight="1">
      <c r="B538" s="138"/>
      <c r="C538" s="138"/>
    </row>
    <row r="539" spans="2:3" ht="12.75" customHeight="1">
      <c r="B539" s="138"/>
      <c r="C539" s="138"/>
    </row>
    <row r="540" spans="2:3" ht="12.75" customHeight="1">
      <c r="B540" s="138"/>
      <c r="C540" s="138"/>
    </row>
    <row r="541" spans="2:3" ht="12.75" customHeight="1">
      <c r="B541" s="138"/>
      <c r="C541" s="138"/>
    </row>
    <row r="542" spans="2:3" ht="12.75" customHeight="1">
      <c r="B542" s="138"/>
      <c r="C542" s="138"/>
    </row>
    <row r="543" spans="2:3" ht="12.75" customHeight="1">
      <c r="B543" s="138"/>
      <c r="C543" s="138"/>
    </row>
    <row r="544" spans="2:3" ht="12.75" customHeight="1">
      <c r="B544" s="138"/>
      <c r="C544" s="138"/>
    </row>
    <row r="545" spans="2:3" ht="12.75" customHeight="1">
      <c r="B545" s="138"/>
      <c r="C545" s="138"/>
    </row>
    <row r="546" spans="2:3" ht="12.75" customHeight="1">
      <c r="B546" s="138"/>
      <c r="C546" s="138"/>
    </row>
    <row r="547" spans="2:3" ht="12.75" customHeight="1">
      <c r="B547" s="138"/>
      <c r="C547" s="138"/>
    </row>
    <row r="548" spans="2:3" ht="12.75" customHeight="1">
      <c r="B548" s="138"/>
      <c r="C548" s="138"/>
    </row>
    <row r="549" spans="2:3" ht="12.75" customHeight="1">
      <c r="B549" s="138"/>
      <c r="C549" s="138"/>
    </row>
    <row r="550" spans="2:3" ht="12.75" customHeight="1">
      <c r="B550" s="138"/>
      <c r="C550" s="138"/>
    </row>
    <row r="551" spans="2:3" ht="12.75" customHeight="1">
      <c r="B551" s="138"/>
      <c r="C551" s="138"/>
    </row>
    <row r="552" spans="2:3" ht="12.75" customHeight="1">
      <c r="B552" s="138"/>
      <c r="C552" s="138"/>
    </row>
    <row r="553" spans="2:3" ht="12.75" customHeight="1">
      <c r="B553" s="138"/>
      <c r="C553" s="138"/>
    </row>
    <row r="554" spans="2:3" ht="12.75" customHeight="1">
      <c r="B554" s="138"/>
      <c r="C554" s="138"/>
    </row>
    <row r="555" spans="2:3" ht="12.75" customHeight="1">
      <c r="B555" s="138"/>
      <c r="C555" s="138"/>
    </row>
    <row r="556" spans="2:3" ht="12.75" customHeight="1">
      <c r="B556" s="138"/>
      <c r="C556" s="138"/>
    </row>
    <row r="557" spans="2:3" ht="12.75" customHeight="1">
      <c r="B557" s="138"/>
      <c r="C557" s="138"/>
    </row>
    <row r="558" spans="2:3" ht="12.75" customHeight="1">
      <c r="B558" s="138"/>
      <c r="C558" s="138"/>
    </row>
    <row r="559" spans="2:3" ht="12.75" customHeight="1">
      <c r="B559" s="138"/>
      <c r="C559" s="138"/>
    </row>
    <row r="560" spans="2:3" ht="12.75" customHeight="1">
      <c r="B560" s="138"/>
      <c r="C560" s="138"/>
    </row>
    <row r="561" spans="2:3" ht="12.75" customHeight="1">
      <c r="B561" s="138"/>
      <c r="C561" s="138"/>
    </row>
    <row r="562" spans="2:3" ht="12.75" customHeight="1">
      <c r="B562" s="138"/>
      <c r="C562" s="138"/>
    </row>
    <row r="563" spans="2:3" ht="12.75" customHeight="1">
      <c r="B563" s="138"/>
      <c r="C563" s="138"/>
    </row>
    <row r="564" spans="2:3" ht="12.75" customHeight="1">
      <c r="B564" s="138"/>
      <c r="C564" s="138"/>
    </row>
    <row r="565" spans="2:3" ht="12.75" customHeight="1">
      <c r="B565" s="138"/>
      <c r="C565" s="138"/>
    </row>
    <row r="566" spans="2:3" ht="12.75" customHeight="1">
      <c r="B566" s="138"/>
      <c r="C566" s="138"/>
    </row>
    <row r="567" spans="2:3" ht="12.75" customHeight="1">
      <c r="B567" s="138"/>
      <c r="C567" s="138"/>
    </row>
    <row r="568" spans="2:3" ht="12.75" customHeight="1">
      <c r="B568" s="138"/>
      <c r="C568" s="138"/>
    </row>
    <row r="569" spans="2:3" ht="12.75" customHeight="1">
      <c r="B569" s="138"/>
      <c r="C569" s="138"/>
    </row>
    <row r="570" spans="2:3" ht="12.75" customHeight="1">
      <c r="B570" s="138"/>
      <c r="C570" s="138"/>
    </row>
    <row r="571" spans="2:3" ht="12.75" customHeight="1">
      <c r="B571" s="138"/>
      <c r="C571" s="138"/>
    </row>
    <row r="572" spans="2:3" ht="12.75" customHeight="1">
      <c r="B572" s="138"/>
      <c r="C572" s="138"/>
    </row>
    <row r="573" spans="2:3" ht="12.75" customHeight="1">
      <c r="B573" s="138"/>
      <c r="C573" s="138"/>
    </row>
    <row r="574" spans="2:3" ht="12.75" customHeight="1">
      <c r="B574" s="138"/>
      <c r="C574" s="138"/>
    </row>
    <row r="575" spans="2:3" ht="12.75" customHeight="1">
      <c r="B575" s="138"/>
      <c r="C575" s="138"/>
    </row>
    <row r="576" spans="2:3" ht="12.75" customHeight="1">
      <c r="B576" s="138"/>
      <c r="C576" s="138"/>
    </row>
    <row r="577" spans="2:3" ht="12.75" customHeight="1">
      <c r="B577" s="138"/>
      <c r="C577" s="138"/>
    </row>
    <row r="578" spans="2:3" ht="12.75" customHeight="1">
      <c r="B578" s="138"/>
      <c r="C578" s="138"/>
    </row>
    <row r="579" spans="2:3" ht="12.75" customHeight="1">
      <c r="B579" s="138"/>
      <c r="C579" s="138"/>
    </row>
    <row r="580" spans="2:3" ht="12.75" customHeight="1">
      <c r="B580" s="138"/>
      <c r="C580" s="138"/>
    </row>
    <row r="581" spans="2:3" ht="12.75" customHeight="1">
      <c r="B581" s="138"/>
      <c r="C581" s="138"/>
    </row>
    <row r="582" spans="2:3" ht="12.75" customHeight="1">
      <c r="B582" s="138"/>
      <c r="C582" s="138"/>
    </row>
    <row r="583" spans="2:3" ht="12.75" customHeight="1">
      <c r="B583" s="138"/>
      <c r="C583" s="138"/>
    </row>
    <row r="584" spans="2:3" ht="12.75" customHeight="1">
      <c r="B584" s="138"/>
      <c r="C584" s="138"/>
    </row>
    <row r="585" spans="2:3" ht="12.75" customHeight="1">
      <c r="B585" s="138"/>
      <c r="C585" s="138"/>
    </row>
    <row r="586" spans="2:3" ht="12.75" customHeight="1">
      <c r="B586" s="138"/>
      <c r="C586" s="138"/>
    </row>
    <row r="587" spans="2:3" ht="12.75" customHeight="1">
      <c r="B587" s="138"/>
      <c r="C587" s="138"/>
    </row>
    <row r="588" spans="2:3" ht="12.75" customHeight="1">
      <c r="B588" s="138"/>
      <c r="C588" s="138"/>
    </row>
    <row r="589" spans="2:3" ht="12.75" customHeight="1">
      <c r="B589" s="138"/>
      <c r="C589" s="138"/>
    </row>
    <row r="590" spans="2:3" ht="12.75" customHeight="1">
      <c r="B590" s="138"/>
      <c r="C590" s="138"/>
    </row>
    <row r="591" spans="2:3" ht="12.75" customHeight="1">
      <c r="B591" s="138"/>
      <c r="C591" s="138"/>
    </row>
    <row r="592" spans="2:3" ht="12.75" customHeight="1">
      <c r="B592" s="138"/>
      <c r="C592" s="138"/>
    </row>
    <row r="593" spans="2:3" ht="12.75" customHeight="1">
      <c r="B593" s="138"/>
      <c r="C593" s="138"/>
    </row>
    <row r="594" spans="2:3" ht="12.75" customHeight="1">
      <c r="B594" s="138"/>
      <c r="C594" s="138"/>
    </row>
    <row r="595" spans="2:3" ht="12.75" customHeight="1">
      <c r="B595" s="138"/>
      <c r="C595" s="138"/>
    </row>
    <row r="596" spans="2:3" ht="12.75" customHeight="1">
      <c r="B596" s="138"/>
      <c r="C596" s="138"/>
    </row>
    <row r="597" spans="2:3" ht="12.75" customHeight="1">
      <c r="B597" s="138"/>
      <c r="C597" s="138"/>
    </row>
    <row r="598" spans="2:3" ht="12.75" customHeight="1">
      <c r="B598" s="138"/>
      <c r="C598" s="138"/>
    </row>
    <row r="599" spans="2:3" ht="12.75" customHeight="1">
      <c r="B599" s="138"/>
      <c r="C599" s="138"/>
    </row>
    <row r="600" spans="2:3" ht="12.75" customHeight="1">
      <c r="B600" s="138"/>
      <c r="C600" s="138"/>
    </row>
    <row r="601" spans="2:3" ht="12.75" customHeight="1">
      <c r="B601" s="138"/>
      <c r="C601" s="138"/>
    </row>
    <row r="602" spans="2:3" ht="12.75" customHeight="1">
      <c r="B602" s="138"/>
      <c r="C602" s="138"/>
    </row>
    <row r="603" spans="2:3" ht="12.75" customHeight="1">
      <c r="B603" s="138"/>
      <c r="C603" s="138"/>
    </row>
    <row r="604" spans="2:3" ht="12.75" customHeight="1">
      <c r="B604" s="138"/>
      <c r="C604" s="138"/>
    </row>
    <row r="605" spans="2:3" ht="12.75" customHeight="1">
      <c r="B605" s="138"/>
      <c r="C605" s="138"/>
    </row>
    <row r="606" spans="2:3" ht="12.75" customHeight="1">
      <c r="B606" s="138"/>
      <c r="C606" s="138"/>
    </row>
    <row r="607" spans="2:3" ht="12.75" customHeight="1">
      <c r="B607" s="138"/>
      <c r="C607" s="138"/>
    </row>
    <row r="608" spans="2:3" ht="12.75" customHeight="1">
      <c r="B608" s="138"/>
      <c r="C608" s="138"/>
    </row>
    <row r="609" spans="2:3" ht="12.75" customHeight="1">
      <c r="B609" s="138"/>
      <c r="C609" s="138"/>
    </row>
    <row r="610" spans="2:3" ht="12.75" customHeight="1">
      <c r="B610" s="138"/>
      <c r="C610" s="138"/>
    </row>
    <row r="611" spans="2:3" ht="12.75" customHeight="1">
      <c r="B611" s="138"/>
      <c r="C611" s="138"/>
    </row>
    <row r="612" spans="2:3" ht="12.75" customHeight="1">
      <c r="B612" s="138"/>
      <c r="C612" s="138"/>
    </row>
    <row r="613" spans="2:3" ht="12.75" customHeight="1">
      <c r="B613" s="138"/>
      <c r="C613" s="138"/>
    </row>
    <row r="614" spans="2:3" ht="12.75" customHeight="1">
      <c r="B614" s="138"/>
      <c r="C614" s="138"/>
    </row>
    <row r="615" spans="2:3" ht="12.75" customHeight="1">
      <c r="B615" s="138"/>
      <c r="C615" s="138"/>
    </row>
    <row r="616" spans="2:3" ht="12.75" customHeight="1">
      <c r="B616" s="138"/>
      <c r="C616" s="138"/>
    </row>
    <row r="617" spans="2:3" ht="12.75" customHeight="1">
      <c r="B617" s="138"/>
      <c r="C617" s="138"/>
    </row>
    <row r="618" spans="2:3" ht="12.75" customHeight="1">
      <c r="B618" s="138"/>
      <c r="C618" s="138"/>
    </row>
    <row r="619" spans="2:3" ht="12.75" customHeight="1">
      <c r="B619" s="138"/>
      <c r="C619" s="138"/>
    </row>
    <row r="620" spans="2:3" ht="12.75" customHeight="1">
      <c r="B620" s="138"/>
      <c r="C620" s="138"/>
    </row>
    <row r="621" spans="2:3" ht="12.75" customHeight="1">
      <c r="B621" s="138"/>
      <c r="C621" s="138"/>
    </row>
    <row r="622" spans="2:3" ht="12.75" customHeight="1">
      <c r="B622" s="138"/>
      <c r="C622" s="138"/>
    </row>
    <row r="623" spans="2:3" ht="12.75" customHeight="1">
      <c r="B623" s="138"/>
      <c r="C623" s="138"/>
    </row>
    <row r="624" spans="2:3" ht="12.75" customHeight="1">
      <c r="B624" s="138"/>
      <c r="C624" s="138"/>
    </row>
    <row r="625" spans="2:3" ht="12.75" customHeight="1">
      <c r="B625" s="138"/>
      <c r="C625" s="138"/>
    </row>
    <row r="626" spans="2:3" ht="12.75" customHeight="1">
      <c r="B626" s="138"/>
      <c r="C626" s="138"/>
    </row>
    <row r="627" spans="2:3" ht="12.75" customHeight="1">
      <c r="B627" s="138"/>
      <c r="C627" s="138"/>
    </row>
    <row r="628" spans="2:3" ht="12.75" customHeight="1">
      <c r="B628" s="138"/>
      <c r="C628" s="138"/>
    </row>
    <row r="629" spans="2:3" ht="12.75" customHeight="1">
      <c r="B629" s="138"/>
      <c r="C629" s="138"/>
    </row>
    <row r="630" spans="2:3" ht="12.75" customHeight="1">
      <c r="B630" s="138"/>
      <c r="C630" s="138"/>
    </row>
    <row r="631" spans="2:3" ht="12.75" customHeight="1">
      <c r="B631" s="138"/>
      <c r="C631" s="138"/>
    </row>
    <row r="632" spans="2:3" ht="12.75" customHeight="1">
      <c r="B632" s="138"/>
      <c r="C632" s="138"/>
    </row>
    <row r="633" spans="2:3" ht="12.75" customHeight="1">
      <c r="B633" s="138"/>
      <c r="C633" s="138"/>
    </row>
    <row r="634" spans="2:3" ht="12.75" customHeight="1">
      <c r="B634" s="138"/>
      <c r="C634" s="138"/>
    </row>
    <row r="635" spans="2:3" ht="12.75" customHeight="1">
      <c r="B635" s="138"/>
      <c r="C635" s="138"/>
    </row>
    <row r="636" spans="2:3" ht="12.75" customHeight="1">
      <c r="B636" s="138"/>
      <c r="C636" s="138"/>
    </row>
    <row r="637" spans="2:3" ht="12.75" customHeight="1">
      <c r="B637" s="138"/>
      <c r="C637" s="138"/>
    </row>
    <row r="638" spans="2:3" ht="12.75" customHeight="1">
      <c r="B638" s="138"/>
      <c r="C638" s="138"/>
    </row>
    <row r="639" spans="2:3" ht="12.75" customHeight="1">
      <c r="B639" s="138"/>
      <c r="C639" s="138"/>
    </row>
    <row r="640" spans="2:3" ht="12.75" customHeight="1">
      <c r="B640" s="138"/>
      <c r="C640" s="138"/>
    </row>
    <row r="641" spans="2:3" ht="12.75" customHeight="1">
      <c r="B641" s="138"/>
      <c r="C641" s="138"/>
    </row>
    <row r="642" spans="2:3" ht="12.75" customHeight="1">
      <c r="B642" s="138"/>
      <c r="C642" s="138"/>
    </row>
    <row r="643" spans="2:3" ht="12.75" customHeight="1">
      <c r="B643" s="138"/>
      <c r="C643" s="138"/>
    </row>
    <row r="644" spans="2:3" ht="12.75" customHeight="1">
      <c r="B644" s="138"/>
      <c r="C644" s="138"/>
    </row>
    <row r="645" spans="2:3" ht="12.75" customHeight="1">
      <c r="B645" s="138"/>
      <c r="C645" s="138"/>
    </row>
    <row r="646" spans="2:3" ht="12.75" customHeight="1">
      <c r="B646" s="138"/>
      <c r="C646" s="138"/>
    </row>
    <row r="647" spans="2:3" ht="12.75" customHeight="1">
      <c r="B647" s="138"/>
      <c r="C647" s="138"/>
    </row>
    <row r="648" spans="2:3" ht="12.75" customHeight="1">
      <c r="B648" s="138"/>
      <c r="C648" s="138"/>
    </row>
    <row r="649" spans="2:3" ht="12.75" customHeight="1">
      <c r="B649" s="138"/>
      <c r="C649" s="138"/>
    </row>
    <row r="650" spans="2:3" ht="12.75" customHeight="1">
      <c r="B650" s="138"/>
      <c r="C650" s="138"/>
    </row>
    <row r="651" spans="2:3" ht="12.75" customHeight="1">
      <c r="B651" s="138"/>
      <c r="C651" s="138"/>
    </row>
    <row r="652" spans="2:3" ht="12.75" customHeight="1">
      <c r="B652" s="138"/>
      <c r="C652" s="138"/>
    </row>
    <row r="653" spans="2:3" ht="12.75" customHeight="1">
      <c r="B653" s="138"/>
      <c r="C653" s="138"/>
    </row>
    <row r="654" spans="2:3" ht="12.75" customHeight="1">
      <c r="B654" s="138"/>
      <c r="C654" s="138"/>
    </row>
    <row r="655" spans="2:3" ht="12.75" customHeight="1">
      <c r="B655" s="138"/>
      <c r="C655" s="138"/>
    </row>
    <row r="656" spans="2:3" ht="12.75" customHeight="1">
      <c r="B656" s="138"/>
      <c r="C656" s="138"/>
    </row>
    <row r="657" spans="2:3" ht="12.75" customHeight="1">
      <c r="B657" s="138"/>
      <c r="C657" s="138"/>
    </row>
    <row r="658" spans="2:3" ht="12.75" customHeight="1">
      <c r="B658" s="138"/>
      <c r="C658" s="138"/>
    </row>
    <row r="659" spans="2:3" ht="12.75" customHeight="1">
      <c r="B659" s="138"/>
      <c r="C659" s="138"/>
    </row>
    <row r="660" spans="2:3" ht="12.75" customHeight="1">
      <c r="B660" s="138"/>
      <c r="C660" s="138"/>
    </row>
    <row r="661" spans="2:3" ht="12.75" customHeight="1">
      <c r="B661" s="138"/>
      <c r="C661" s="138"/>
    </row>
    <row r="662" spans="2:3" ht="12.75" customHeight="1">
      <c r="B662" s="138"/>
      <c r="C662" s="138"/>
    </row>
    <row r="663" spans="2:3" ht="12.75" customHeight="1">
      <c r="B663" s="138"/>
      <c r="C663" s="138"/>
    </row>
    <row r="664" spans="2:3" ht="12.75" customHeight="1">
      <c r="B664" s="138"/>
      <c r="C664" s="138"/>
    </row>
    <row r="665" spans="2:3" ht="12.75" customHeight="1">
      <c r="B665" s="138"/>
      <c r="C665" s="138"/>
    </row>
    <row r="666" spans="2:3" ht="12.75" customHeight="1">
      <c r="B666" s="138"/>
      <c r="C666" s="138"/>
    </row>
    <row r="667" spans="2:3" ht="12.75" customHeight="1">
      <c r="B667" s="138"/>
      <c r="C667" s="138"/>
    </row>
    <row r="668" spans="2:3" ht="12.75" customHeight="1">
      <c r="B668" s="138"/>
      <c r="C668" s="138"/>
    </row>
    <row r="669" spans="2:3" ht="12.75" customHeight="1">
      <c r="B669" s="138"/>
      <c r="C669" s="138"/>
    </row>
    <row r="670" spans="2:3" ht="12.75" customHeight="1">
      <c r="B670" s="138"/>
      <c r="C670" s="138"/>
    </row>
    <row r="671" spans="2:3" ht="12.75" customHeight="1">
      <c r="B671" s="138"/>
      <c r="C671" s="138"/>
    </row>
    <row r="672" spans="2:3" ht="12.75" customHeight="1">
      <c r="B672" s="138"/>
      <c r="C672" s="138"/>
    </row>
    <row r="673" spans="2:3" ht="12.75" customHeight="1">
      <c r="B673" s="138"/>
      <c r="C673" s="138"/>
    </row>
    <row r="674" spans="2:3" ht="12.75" customHeight="1">
      <c r="B674" s="138"/>
      <c r="C674" s="138"/>
    </row>
    <row r="675" spans="2:3" ht="12.75" customHeight="1">
      <c r="B675" s="138"/>
      <c r="C675" s="138"/>
    </row>
    <row r="676" spans="2:3" ht="12.75" customHeight="1">
      <c r="B676" s="138"/>
      <c r="C676" s="138"/>
    </row>
    <row r="677" spans="2:3" ht="12.75" customHeight="1">
      <c r="B677" s="138"/>
      <c r="C677" s="138"/>
    </row>
    <row r="678" spans="2:3" ht="12.75" customHeight="1">
      <c r="B678" s="138"/>
      <c r="C678" s="138"/>
    </row>
    <row r="679" spans="2:3" ht="12.75" customHeight="1">
      <c r="B679" s="138"/>
      <c r="C679" s="138"/>
    </row>
    <row r="680" spans="2:3" ht="12.75" customHeight="1">
      <c r="B680" s="138"/>
      <c r="C680" s="138"/>
    </row>
    <row r="681" spans="2:3" ht="12.75" customHeight="1">
      <c r="B681" s="138"/>
      <c r="C681" s="138"/>
    </row>
    <row r="682" spans="2:3" ht="12.75" customHeight="1">
      <c r="B682" s="138"/>
      <c r="C682" s="138"/>
    </row>
    <row r="683" spans="2:3" ht="12.75" customHeight="1">
      <c r="B683" s="138"/>
      <c r="C683" s="138"/>
    </row>
    <row r="684" spans="2:3" ht="12.75" customHeight="1">
      <c r="B684" s="138"/>
      <c r="C684" s="138"/>
    </row>
    <row r="685" spans="2:3" ht="12.75" customHeight="1">
      <c r="B685" s="138"/>
      <c r="C685" s="138"/>
    </row>
    <row r="686" spans="2:3" ht="12.75" customHeight="1">
      <c r="B686" s="138"/>
      <c r="C686" s="138"/>
    </row>
    <row r="687" spans="2:3" ht="12.75" customHeight="1">
      <c r="B687" s="138"/>
      <c r="C687" s="138"/>
    </row>
    <row r="688" spans="2:3" ht="12.75" customHeight="1">
      <c r="B688" s="138"/>
      <c r="C688" s="138"/>
    </row>
    <row r="689" spans="2:3" ht="12.75" customHeight="1">
      <c r="B689" s="138"/>
      <c r="C689" s="138"/>
    </row>
    <row r="690" spans="2:3" ht="12.75" customHeight="1">
      <c r="B690" s="138"/>
      <c r="C690" s="138"/>
    </row>
    <row r="691" spans="2:3" ht="12.75" customHeight="1">
      <c r="B691" s="138"/>
      <c r="C691" s="138"/>
    </row>
    <row r="692" spans="2:3" ht="12.75" customHeight="1">
      <c r="B692" s="138"/>
      <c r="C692" s="138"/>
    </row>
    <row r="693" spans="2:3" ht="12.75" customHeight="1">
      <c r="B693" s="138"/>
      <c r="C693" s="138"/>
    </row>
    <row r="694" spans="2:3" ht="12.75" customHeight="1">
      <c r="B694" s="138"/>
      <c r="C694" s="138"/>
    </row>
    <row r="695" spans="2:3" ht="12.75" customHeight="1">
      <c r="B695" s="138"/>
      <c r="C695" s="138"/>
    </row>
    <row r="696" spans="2:3" ht="12.75" customHeight="1">
      <c r="B696" s="138"/>
      <c r="C696" s="138"/>
    </row>
    <row r="697" spans="2:3" ht="12.75" customHeight="1">
      <c r="B697" s="138"/>
      <c r="C697" s="138"/>
    </row>
    <row r="698" spans="2:3" ht="12.75" customHeight="1">
      <c r="B698" s="138"/>
      <c r="C698" s="138"/>
    </row>
    <row r="699" spans="2:3" ht="12.75" customHeight="1">
      <c r="B699" s="138"/>
      <c r="C699" s="138"/>
    </row>
    <row r="700" spans="2:3" ht="12.75" customHeight="1">
      <c r="B700" s="138"/>
      <c r="C700" s="138"/>
    </row>
    <row r="701" spans="2:3" ht="12.75" customHeight="1">
      <c r="B701" s="138"/>
      <c r="C701" s="138"/>
    </row>
    <row r="702" spans="2:3" ht="12.75" customHeight="1">
      <c r="B702" s="138"/>
      <c r="C702" s="138"/>
    </row>
    <row r="703" spans="2:3" ht="12.75" customHeight="1">
      <c r="B703" s="138"/>
      <c r="C703" s="138"/>
    </row>
    <row r="704" spans="2:3" ht="12.75" customHeight="1">
      <c r="B704" s="138"/>
      <c r="C704" s="138"/>
    </row>
    <row r="705" spans="2:3" ht="12.75" customHeight="1">
      <c r="B705" s="138"/>
      <c r="C705" s="138"/>
    </row>
    <row r="706" spans="2:3" ht="12.75" customHeight="1">
      <c r="B706" s="138"/>
      <c r="C706" s="138"/>
    </row>
    <row r="707" spans="2:3" ht="12.75" customHeight="1">
      <c r="B707" s="138"/>
      <c r="C707" s="138"/>
    </row>
    <row r="708" spans="2:3" ht="12.75" customHeight="1">
      <c r="B708" s="138"/>
      <c r="C708" s="138"/>
    </row>
    <row r="709" spans="2:3" ht="12.75" customHeight="1">
      <c r="B709" s="138"/>
      <c r="C709" s="138"/>
    </row>
    <row r="710" spans="2:3" ht="12.75" customHeight="1">
      <c r="B710" s="138"/>
      <c r="C710" s="138"/>
    </row>
    <row r="711" spans="2:3" ht="12.75" customHeight="1">
      <c r="B711" s="138"/>
      <c r="C711" s="138"/>
    </row>
    <row r="712" spans="2:3" ht="12.75" customHeight="1">
      <c r="B712" s="138"/>
      <c r="C712" s="138"/>
    </row>
    <row r="713" spans="2:3" ht="12.75" customHeight="1">
      <c r="B713" s="138"/>
      <c r="C713" s="138"/>
    </row>
    <row r="714" spans="2:3" ht="12.75" customHeight="1">
      <c r="B714" s="138"/>
      <c r="C714" s="138"/>
    </row>
    <row r="715" spans="2:3" ht="12.75" customHeight="1">
      <c r="B715" s="138"/>
      <c r="C715" s="138"/>
    </row>
    <row r="716" spans="2:3" ht="12.75" customHeight="1">
      <c r="B716" s="138"/>
      <c r="C716" s="138"/>
    </row>
    <row r="717" spans="2:3" ht="12.75" customHeight="1">
      <c r="B717" s="138"/>
      <c r="C717" s="138"/>
    </row>
    <row r="718" spans="2:3" ht="12.75" customHeight="1">
      <c r="B718" s="138"/>
      <c r="C718" s="138"/>
    </row>
    <row r="719" spans="2:3" ht="12.75" customHeight="1">
      <c r="B719" s="138"/>
      <c r="C719" s="138"/>
    </row>
    <row r="720" spans="2:3" ht="12.75" customHeight="1">
      <c r="B720" s="138"/>
      <c r="C720" s="138"/>
    </row>
    <row r="721" spans="2:3" ht="12.75" customHeight="1">
      <c r="B721" s="138"/>
      <c r="C721" s="138"/>
    </row>
    <row r="722" spans="2:3" ht="12.75" customHeight="1">
      <c r="B722" s="138"/>
      <c r="C722" s="138"/>
    </row>
    <row r="723" spans="2:3" ht="12.75" customHeight="1">
      <c r="B723" s="138"/>
      <c r="C723" s="138"/>
    </row>
    <row r="724" spans="2:3" ht="12.75" customHeight="1">
      <c r="B724" s="138"/>
      <c r="C724" s="138"/>
    </row>
    <row r="725" spans="2:3" ht="12.75" customHeight="1">
      <c r="B725" s="138"/>
      <c r="C725" s="138"/>
    </row>
    <row r="726" spans="2:3" ht="12.75" customHeight="1">
      <c r="B726" s="138"/>
      <c r="C726" s="138"/>
    </row>
    <row r="727" spans="2:3" ht="12.75" customHeight="1">
      <c r="B727" s="138"/>
      <c r="C727" s="138"/>
    </row>
    <row r="728" spans="2:3" ht="12.75" customHeight="1">
      <c r="B728" s="138"/>
      <c r="C728" s="138"/>
    </row>
    <row r="729" spans="2:3" ht="12.75" customHeight="1">
      <c r="B729" s="138"/>
      <c r="C729" s="138"/>
    </row>
    <row r="730" spans="2:3" ht="12.75" customHeight="1">
      <c r="B730" s="138"/>
      <c r="C730" s="138"/>
    </row>
    <row r="731" spans="2:3" ht="12.75" customHeight="1">
      <c r="B731" s="138"/>
      <c r="C731" s="138"/>
    </row>
    <row r="732" spans="2:3" ht="12.75" customHeight="1">
      <c r="B732" s="138"/>
      <c r="C732" s="138"/>
    </row>
    <row r="733" spans="2:3" ht="12.75" customHeight="1">
      <c r="B733" s="138"/>
      <c r="C733" s="138"/>
    </row>
    <row r="734" spans="2:3" ht="12.75" customHeight="1">
      <c r="B734" s="138"/>
      <c r="C734" s="138"/>
    </row>
    <row r="735" spans="2:3" ht="12.75" customHeight="1">
      <c r="B735" s="138"/>
      <c r="C735" s="138"/>
    </row>
    <row r="736" spans="2:3" ht="12.75" customHeight="1">
      <c r="B736" s="138"/>
      <c r="C736" s="138"/>
    </row>
    <row r="737" spans="2:3" ht="12.75" customHeight="1">
      <c r="B737" s="138"/>
      <c r="C737" s="138"/>
    </row>
    <row r="738" spans="2:3" ht="12.75" customHeight="1">
      <c r="B738" s="138"/>
      <c r="C738" s="138"/>
    </row>
    <row r="739" spans="2:3" ht="12.75" customHeight="1">
      <c r="B739" s="138"/>
      <c r="C739" s="138"/>
    </row>
    <row r="740" spans="2:3" ht="12.75" customHeight="1">
      <c r="B740" s="138"/>
      <c r="C740" s="138"/>
    </row>
    <row r="741" spans="2:3" ht="12.75" customHeight="1">
      <c r="B741" s="138"/>
      <c r="C741" s="138"/>
    </row>
    <row r="742" spans="2:3" ht="12.75" customHeight="1">
      <c r="B742" s="138"/>
      <c r="C742" s="138"/>
    </row>
    <row r="743" spans="2:3" ht="12.75" customHeight="1">
      <c r="B743" s="138"/>
      <c r="C743" s="138"/>
    </row>
    <row r="744" spans="2:3" ht="12.75" customHeight="1">
      <c r="B744" s="138"/>
      <c r="C744" s="138"/>
    </row>
    <row r="745" spans="2:3" ht="12.75" customHeight="1">
      <c r="B745" s="138"/>
      <c r="C745" s="138"/>
    </row>
    <row r="746" spans="2:3" ht="12.75" customHeight="1">
      <c r="B746" s="138"/>
      <c r="C746" s="138"/>
    </row>
    <row r="747" spans="2:3" ht="12.75" customHeight="1">
      <c r="B747" s="138"/>
      <c r="C747" s="138"/>
    </row>
    <row r="748" spans="2:3" ht="12.75" customHeight="1">
      <c r="B748" s="138"/>
      <c r="C748" s="138"/>
    </row>
    <row r="749" spans="2:3" ht="12.75" customHeight="1">
      <c r="B749" s="138"/>
      <c r="C749" s="138"/>
    </row>
    <row r="750" spans="2:3" ht="12.75" customHeight="1">
      <c r="B750" s="138"/>
      <c r="C750" s="138"/>
    </row>
    <row r="751" spans="2:3" ht="12.75" customHeight="1">
      <c r="B751" s="138"/>
      <c r="C751" s="138"/>
    </row>
    <row r="752" spans="2:3" ht="12.75" customHeight="1">
      <c r="B752" s="138"/>
      <c r="C752" s="138"/>
    </row>
    <row r="753" spans="2:3" ht="12.75" customHeight="1">
      <c r="B753" s="138"/>
      <c r="C753" s="138"/>
    </row>
    <row r="754" spans="2:3" ht="12.75" customHeight="1">
      <c r="B754" s="138"/>
      <c r="C754" s="138"/>
    </row>
    <row r="755" spans="2:3" ht="12.75" customHeight="1">
      <c r="B755" s="138"/>
      <c r="C755" s="138"/>
    </row>
    <row r="756" spans="2:3" ht="12.75" customHeight="1">
      <c r="B756" s="138"/>
      <c r="C756" s="138"/>
    </row>
    <row r="757" spans="2:3" ht="12.75" customHeight="1">
      <c r="B757" s="138"/>
      <c r="C757" s="138"/>
    </row>
    <row r="758" spans="2:3" ht="12.75" customHeight="1">
      <c r="B758" s="138"/>
      <c r="C758" s="138"/>
    </row>
    <row r="759" spans="2:3" ht="12.75" customHeight="1">
      <c r="B759" s="138"/>
      <c r="C759" s="138"/>
    </row>
    <row r="760" spans="2:3" ht="12.75" customHeight="1">
      <c r="B760" s="138"/>
      <c r="C760" s="138"/>
    </row>
    <row r="761" spans="2:3" ht="12.75" customHeight="1">
      <c r="B761" s="138"/>
      <c r="C761" s="138"/>
    </row>
    <row r="762" spans="2:3" ht="12.75" customHeight="1">
      <c r="B762" s="138"/>
      <c r="C762" s="138"/>
    </row>
    <row r="763" spans="2:3" ht="12.75" customHeight="1">
      <c r="B763" s="138"/>
      <c r="C763" s="138"/>
    </row>
    <row r="764" spans="2:3" ht="12.75" customHeight="1">
      <c r="B764" s="138"/>
      <c r="C764" s="138"/>
    </row>
    <row r="765" spans="2:3" ht="12.75" customHeight="1">
      <c r="B765" s="138"/>
      <c r="C765" s="138"/>
    </row>
    <row r="766" spans="2:3" ht="12.75" customHeight="1">
      <c r="B766" s="138"/>
      <c r="C766" s="138"/>
    </row>
    <row r="767" spans="2:3" ht="12.75" customHeight="1">
      <c r="B767" s="138"/>
      <c r="C767" s="138"/>
    </row>
    <row r="768" spans="2:3" ht="12.75" customHeight="1">
      <c r="B768" s="138"/>
      <c r="C768" s="138"/>
    </row>
    <row r="769" spans="2:3" ht="12.75" customHeight="1">
      <c r="B769" s="138"/>
      <c r="C769" s="138"/>
    </row>
    <row r="770" spans="2:3" ht="12.75" customHeight="1">
      <c r="B770" s="138"/>
      <c r="C770" s="138"/>
    </row>
    <row r="771" spans="2:3" ht="12.75" customHeight="1">
      <c r="B771" s="138"/>
      <c r="C771" s="138"/>
    </row>
    <row r="772" spans="2:3" ht="12.75" customHeight="1">
      <c r="B772" s="138"/>
      <c r="C772" s="138"/>
    </row>
    <row r="773" spans="2:3" ht="12.75" customHeight="1">
      <c r="B773" s="138"/>
      <c r="C773" s="138"/>
    </row>
    <row r="774" spans="2:3" ht="12.75" customHeight="1">
      <c r="B774" s="138"/>
      <c r="C774" s="138"/>
    </row>
    <row r="775" spans="2:3" ht="12.75" customHeight="1">
      <c r="B775" s="138"/>
      <c r="C775" s="138"/>
    </row>
    <row r="776" spans="2:3" ht="12.75" customHeight="1">
      <c r="B776" s="138"/>
      <c r="C776" s="138"/>
    </row>
    <row r="777" spans="2:3" ht="12.75" customHeight="1">
      <c r="B777" s="138"/>
      <c r="C777" s="138"/>
    </row>
    <row r="778" spans="2:3" ht="12.75" customHeight="1">
      <c r="B778" s="138"/>
      <c r="C778" s="138"/>
    </row>
    <row r="779" spans="2:3" ht="12.75" customHeight="1">
      <c r="B779" s="138"/>
      <c r="C779" s="138"/>
    </row>
    <row r="780" spans="2:3" ht="12.75" customHeight="1">
      <c r="B780" s="138"/>
      <c r="C780" s="138"/>
    </row>
    <row r="781" spans="2:3" ht="12.75" customHeight="1">
      <c r="B781" s="138"/>
      <c r="C781" s="138"/>
    </row>
    <row r="782" spans="2:3" ht="12.75" customHeight="1">
      <c r="B782" s="138"/>
      <c r="C782" s="138"/>
    </row>
    <row r="783" spans="2:3" ht="12.75" customHeight="1">
      <c r="B783" s="138"/>
      <c r="C783" s="138"/>
    </row>
    <row r="784" spans="2:3" ht="12.75" customHeight="1">
      <c r="B784" s="138"/>
      <c r="C784" s="138"/>
    </row>
    <row r="785" spans="2:3" ht="12.75" customHeight="1">
      <c r="B785" s="138"/>
      <c r="C785" s="138"/>
    </row>
    <row r="786" spans="2:3" ht="12.75" customHeight="1">
      <c r="B786" s="138"/>
      <c r="C786" s="138"/>
    </row>
    <row r="787" spans="2:3" ht="12.75" customHeight="1">
      <c r="B787" s="138"/>
      <c r="C787" s="138"/>
    </row>
    <row r="788" spans="2:3" ht="12.75" customHeight="1">
      <c r="B788" s="138"/>
      <c r="C788" s="138"/>
    </row>
    <row r="789" spans="2:3" ht="12.75" customHeight="1">
      <c r="B789" s="138"/>
      <c r="C789" s="138"/>
    </row>
    <row r="790" spans="2:3" ht="12.75" customHeight="1">
      <c r="B790" s="138"/>
      <c r="C790" s="138"/>
    </row>
    <row r="791" spans="2:3" ht="12.75" customHeight="1">
      <c r="B791" s="138"/>
      <c r="C791" s="138"/>
    </row>
    <row r="792" spans="2:3" ht="12.75" customHeight="1">
      <c r="B792" s="138"/>
      <c r="C792" s="138"/>
    </row>
    <row r="793" spans="2:3" ht="12.75" customHeight="1">
      <c r="B793" s="138"/>
      <c r="C793" s="138"/>
    </row>
    <row r="794" spans="2:3" ht="12.75" customHeight="1">
      <c r="B794" s="138"/>
      <c r="C794" s="138"/>
    </row>
    <row r="795" spans="2:3" ht="12.75" customHeight="1">
      <c r="B795" s="138"/>
      <c r="C795" s="138"/>
    </row>
    <row r="796" spans="2:3" ht="12.75" customHeight="1">
      <c r="B796" s="138"/>
      <c r="C796" s="138"/>
    </row>
    <row r="797" spans="2:3" ht="12.75" customHeight="1">
      <c r="B797" s="138"/>
      <c r="C797" s="138"/>
    </row>
    <row r="798" spans="2:3" ht="12.75" customHeight="1">
      <c r="B798" s="138"/>
      <c r="C798" s="138"/>
    </row>
    <row r="799" spans="2:3" ht="12.75" customHeight="1">
      <c r="B799" s="138"/>
      <c r="C799" s="138"/>
    </row>
    <row r="800" spans="2:3" ht="12.75" customHeight="1">
      <c r="B800" s="138"/>
      <c r="C800" s="138"/>
    </row>
    <row r="801" spans="2:3" ht="12.75" customHeight="1">
      <c r="B801" s="138"/>
      <c r="C801" s="138"/>
    </row>
    <row r="802" spans="2:3" ht="12.75" customHeight="1">
      <c r="B802" s="138"/>
      <c r="C802" s="138"/>
    </row>
    <row r="803" spans="2:3" ht="12.75" customHeight="1">
      <c r="B803" s="138"/>
      <c r="C803" s="138"/>
    </row>
    <row r="804" spans="2:3" ht="12.75" customHeight="1">
      <c r="B804" s="138"/>
      <c r="C804" s="138"/>
    </row>
    <row r="805" spans="2:3" ht="12.75" customHeight="1">
      <c r="B805" s="138"/>
      <c r="C805" s="138"/>
    </row>
    <row r="806" spans="2:3" ht="12.75" customHeight="1">
      <c r="B806" s="138"/>
      <c r="C806" s="138"/>
    </row>
    <row r="807" spans="2:3" ht="12.75" customHeight="1">
      <c r="B807" s="138"/>
      <c r="C807" s="138"/>
    </row>
    <row r="808" spans="2:3" ht="12.75" customHeight="1">
      <c r="B808" s="138"/>
      <c r="C808" s="138"/>
    </row>
    <row r="809" spans="2:3" ht="12.75" customHeight="1">
      <c r="B809" s="138"/>
      <c r="C809" s="138"/>
    </row>
    <row r="810" spans="2:3" ht="12.75" customHeight="1">
      <c r="B810" s="138"/>
      <c r="C810" s="138"/>
    </row>
    <row r="811" spans="2:3" ht="12.75" customHeight="1">
      <c r="B811" s="138"/>
      <c r="C811" s="138"/>
    </row>
    <row r="812" spans="2:3" ht="12.75" customHeight="1">
      <c r="B812" s="138"/>
      <c r="C812" s="138"/>
    </row>
    <row r="813" spans="2:3" ht="12.75" customHeight="1">
      <c r="B813" s="138"/>
      <c r="C813" s="138"/>
    </row>
    <row r="814" spans="2:3" ht="12.75" customHeight="1">
      <c r="B814" s="138"/>
      <c r="C814" s="138"/>
    </row>
    <row r="815" spans="2:3" ht="12.75" customHeight="1">
      <c r="B815" s="138"/>
      <c r="C815" s="138"/>
    </row>
    <row r="816" spans="2:3" ht="12.75" customHeight="1">
      <c r="B816" s="138"/>
      <c r="C816" s="138"/>
    </row>
    <row r="817" spans="2:3" ht="12.75" customHeight="1">
      <c r="B817" s="138"/>
      <c r="C817" s="138"/>
    </row>
    <row r="818" spans="2:3" ht="12.75" customHeight="1">
      <c r="B818" s="138"/>
      <c r="C818" s="138"/>
    </row>
    <row r="819" spans="2:3" ht="12.75" customHeight="1">
      <c r="B819" s="138"/>
      <c r="C819" s="138"/>
    </row>
    <row r="820" spans="2:3" ht="12.75" customHeight="1">
      <c r="B820" s="138"/>
      <c r="C820" s="138"/>
    </row>
    <row r="821" spans="2:3" ht="12.75" customHeight="1">
      <c r="B821" s="138"/>
      <c r="C821" s="138"/>
    </row>
    <row r="822" spans="2:3" ht="12.75" customHeight="1">
      <c r="B822" s="138"/>
      <c r="C822" s="138"/>
    </row>
    <row r="823" spans="2:3" ht="12.75" customHeight="1">
      <c r="B823" s="138"/>
      <c r="C823" s="138"/>
    </row>
    <row r="824" spans="2:3" ht="12.75" customHeight="1">
      <c r="B824" s="138"/>
      <c r="C824" s="138"/>
    </row>
    <row r="825" spans="2:3" ht="12.75" customHeight="1">
      <c r="B825" s="138"/>
      <c r="C825" s="138"/>
    </row>
    <row r="826" spans="2:3" ht="12.75" customHeight="1">
      <c r="B826" s="138"/>
      <c r="C826" s="138"/>
    </row>
    <row r="827" spans="2:3" ht="12.75" customHeight="1">
      <c r="B827" s="138"/>
      <c r="C827" s="138"/>
    </row>
    <row r="828" spans="2:3" ht="12.75" customHeight="1">
      <c r="B828" s="138"/>
      <c r="C828" s="138"/>
    </row>
    <row r="829" spans="2:3" ht="12.75" customHeight="1">
      <c r="B829" s="138"/>
      <c r="C829" s="138"/>
    </row>
    <row r="830" spans="2:3" ht="12.75" customHeight="1">
      <c r="B830" s="138"/>
      <c r="C830" s="138"/>
    </row>
    <row r="831" spans="2:3" ht="12.75" customHeight="1">
      <c r="B831" s="138"/>
      <c r="C831" s="138"/>
    </row>
    <row r="832" spans="2:3" ht="12.75" customHeight="1">
      <c r="B832" s="138"/>
      <c r="C832" s="138"/>
    </row>
    <row r="833" spans="2:3" ht="12.75" customHeight="1">
      <c r="B833" s="138"/>
      <c r="C833" s="138"/>
    </row>
    <row r="834" spans="2:3" ht="12.75" customHeight="1">
      <c r="B834" s="138"/>
      <c r="C834" s="138"/>
    </row>
    <row r="835" spans="2:3" ht="12.75" customHeight="1">
      <c r="B835" s="138"/>
      <c r="C835" s="138"/>
    </row>
    <row r="836" spans="2:3" ht="12.75" customHeight="1">
      <c r="B836" s="138"/>
      <c r="C836" s="138"/>
    </row>
    <row r="837" spans="2:3" ht="12.75" customHeight="1">
      <c r="B837" s="138"/>
      <c r="C837" s="138"/>
    </row>
    <row r="838" spans="2:3" ht="12.75" customHeight="1">
      <c r="B838" s="138"/>
      <c r="C838" s="138"/>
    </row>
    <row r="839" spans="2:3" ht="12.75" customHeight="1">
      <c r="B839" s="138"/>
      <c r="C839" s="138"/>
    </row>
    <row r="840" spans="2:3" ht="12.75" customHeight="1">
      <c r="B840" s="138"/>
      <c r="C840" s="138"/>
    </row>
    <row r="841" spans="2:3" ht="12.75" customHeight="1">
      <c r="B841" s="138"/>
      <c r="C841" s="138"/>
    </row>
    <row r="842" spans="2:3" ht="12.75" customHeight="1">
      <c r="B842" s="138"/>
      <c r="C842" s="138"/>
    </row>
    <row r="843" spans="2:3" ht="12.75" customHeight="1">
      <c r="B843" s="138"/>
      <c r="C843" s="138"/>
    </row>
    <row r="844" spans="2:3" ht="12.75" customHeight="1">
      <c r="B844" s="138"/>
      <c r="C844" s="138"/>
    </row>
    <row r="845" spans="2:3" ht="12.75" customHeight="1">
      <c r="B845" s="138"/>
      <c r="C845" s="138"/>
    </row>
    <row r="846" spans="2:3" ht="12.75" customHeight="1">
      <c r="B846" s="138"/>
      <c r="C846" s="138"/>
    </row>
    <row r="847" spans="2:3" ht="12.75" customHeight="1">
      <c r="B847" s="138"/>
      <c r="C847" s="138"/>
    </row>
    <row r="848" spans="2:3" ht="12.75" customHeight="1">
      <c r="B848" s="138"/>
      <c r="C848" s="138"/>
    </row>
    <row r="849" spans="2:3" ht="12.75" customHeight="1">
      <c r="B849" s="138"/>
      <c r="C849" s="138"/>
    </row>
    <row r="850" spans="2:3" ht="12.75" customHeight="1">
      <c r="B850" s="138"/>
      <c r="C850" s="138"/>
    </row>
    <row r="851" spans="2:3" ht="12.75" customHeight="1">
      <c r="B851" s="138"/>
      <c r="C851" s="138"/>
    </row>
    <row r="852" spans="2:3" ht="12.75" customHeight="1">
      <c r="B852" s="138"/>
      <c r="C852" s="138"/>
    </row>
    <row r="853" spans="2:3" ht="12.75" customHeight="1">
      <c r="B853" s="138"/>
      <c r="C853" s="138"/>
    </row>
    <row r="854" spans="2:3" ht="12.75" customHeight="1">
      <c r="B854" s="138"/>
      <c r="C854" s="138"/>
    </row>
    <row r="855" spans="2:3" ht="12.75" customHeight="1">
      <c r="B855" s="138"/>
      <c r="C855" s="138"/>
    </row>
    <row r="856" spans="2:3" ht="12.75" customHeight="1">
      <c r="B856" s="138"/>
      <c r="C856" s="138"/>
    </row>
    <row r="857" spans="2:3" ht="12.75" customHeight="1">
      <c r="B857" s="138"/>
      <c r="C857" s="138"/>
    </row>
    <row r="858" spans="2:3" ht="12.75" customHeight="1">
      <c r="B858" s="138"/>
      <c r="C858" s="138"/>
    </row>
    <row r="859" spans="2:3" ht="12.75" customHeight="1">
      <c r="B859" s="138"/>
      <c r="C859" s="138"/>
    </row>
    <row r="860" spans="2:3" ht="12.75" customHeight="1">
      <c r="B860" s="138"/>
      <c r="C860" s="138"/>
    </row>
    <row r="861" spans="2:3" ht="12.75" customHeight="1">
      <c r="B861" s="138"/>
      <c r="C861" s="138"/>
    </row>
    <row r="862" spans="2:3" ht="12.75" customHeight="1">
      <c r="B862" s="138"/>
      <c r="C862" s="138"/>
    </row>
    <row r="863" spans="2:3" ht="12.75" customHeight="1">
      <c r="B863" s="138"/>
      <c r="C863" s="138"/>
    </row>
    <row r="864" spans="2:3" ht="12.75" customHeight="1">
      <c r="B864" s="138"/>
      <c r="C864" s="138"/>
    </row>
    <row r="865" spans="2:3" ht="12.75" customHeight="1">
      <c r="B865" s="138"/>
      <c r="C865" s="138"/>
    </row>
    <row r="866" spans="2:3" ht="12.75" customHeight="1">
      <c r="B866" s="138"/>
      <c r="C866" s="138"/>
    </row>
    <row r="867" spans="2:3" ht="12.75" customHeight="1">
      <c r="B867" s="138"/>
      <c r="C867" s="138"/>
    </row>
    <row r="868" spans="2:3" ht="12.75" customHeight="1">
      <c r="B868" s="138"/>
      <c r="C868" s="138"/>
    </row>
    <row r="869" spans="2:3" ht="12.75" customHeight="1">
      <c r="B869" s="138"/>
      <c r="C869" s="138"/>
    </row>
    <row r="870" spans="2:3" ht="12.75" customHeight="1">
      <c r="B870" s="138"/>
      <c r="C870" s="138"/>
    </row>
    <row r="871" spans="2:3" ht="12.75" customHeight="1">
      <c r="B871" s="138"/>
      <c r="C871" s="138"/>
    </row>
    <row r="872" spans="2:3" ht="12.75" customHeight="1">
      <c r="B872" s="138"/>
      <c r="C872" s="138"/>
    </row>
    <row r="873" spans="2:3" ht="12.75" customHeight="1">
      <c r="B873" s="138"/>
      <c r="C873" s="138"/>
    </row>
    <row r="874" spans="2:3" ht="12.75" customHeight="1">
      <c r="B874" s="138"/>
      <c r="C874" s="138"/>
    </row>
    <row r="875" spans="2:3" ht="12.75" customHeight="1">
      <c r="B875" s="138"/>
      <c r="C875" s="138"/>
    </row>
    <row r="876" spans="2:3" ht="12.75" customHeight="1">
      <c r="B876" s="138"/>
      <c r="C876" s="138"/>
    </row>
    <row r="877" spans="2:3" ht="12.75" customHeight="1">
      <c r="B877" s="138"/>
      <c r="C877" s="138"/>
    </row>
    <row r="878" spans="2:3" ht="12.75" customHeight="1">
      <c r="B878" s="138"/>
      <c r="C878" s="138"/>
    </row>
    <row r="879" spans="2:3" ht="12.75" customHeight="1">
      <c r="B879" s="138"/>
      <c r="C879" s="138"/>
    </row>
    <row r="880" spans="2:3" ht="12.75" customHeight="1">
      <c r="B880" s="138"/>
      <c r="C880" s="138"/>
    </row>
    <row r="881" spans="2:3" ht="12.75" customHeight="1">
      <c r="B881" s="138"/>
      <c r="C881" s="138"/>
    </row>
    <row r="882" spans="2:3" ht="12.75" customHeight="1">
      <c r="B882" s="138"/>
      <c r="C882" s="138"/>
    </row>
    <row r="883" spans="2:3" ht="12.75" customHeight="1">
      <c r="B883" s="138"/>
      <c r="C883" s="138"/>
    </row>
    <row r="884" spans="2:3" ht="12.75" customHeight="1">
      <c r="B884" s="138"/>
      <c r="C884" s="138"/>
    </row>
    <row r="885" spans="2:3" ht="12.75" customHeight="1">
      <c r="B885" s="138"/>
      <c r="C885" s="138"/>
    </row>
    <row r="886" spans="2:3" ht="12.75" customHeight="1">
      <c r="B886" s="138"/>
      <c r="C886" s="138"/>
    </row>
    <row r="887" spans="2:3" ht="12.75" customHeight="1">
      <c r="B887" s="138"/>
      <c r="C887" s="138"/>
    </row>
    <row r="888" spans="2:3" ht="12.75" customHeight="1">
      <c r="B888" s="138"/>
      <c r="C888" s="138"/>
    </row>
    <row r="889" spans="2:3" ht="12.75" customHeight="1">
      <c r="B889" s="138"/>
      <c r="C889" s="138"/>
    </row>
    <row r="890" spans="2:3" ht="12.75" customHeight="1">
      <c r="B890" s="138"/>
      <c r="C890" s="138"/>
    </row>
    <row r="891" spans="2:3" ht="12.75" customHeight="1">
      <c r="B891" s="138"/>
      <c r="C891" s="138"/>
    </row>
    <row r="892" spans="2:3" ht="12.75" customHeight="1">
      <c r="B892" s="138"/>
      <c r="C892" s="138"/>
    </row>
    <row r="893" spans="2:3" ht="12.75" customHeight="1">
      <c r="B893" s="138"/>
      <c r="C893" s="138"/>
    </row>
    <row r="894" spans="2:3" ht="12.75" customHeight="1">
      <c r="B894" s="138"/>
      <c r="C894" s="138"/>
    </row>
    <row r="895" spans="2:3" ht="12.75" customHeight="1">
      <c r="B895" s="138"/>
      <c r="C895" s="138"/>
    </row>
    <row r="896" spans="2:3" ht="12.75" customHeight="1">
      <c r="B896" s="138"/>
      <c r="C896" s="138"/>
    </row>
    <row r="897" spans="2:3" ht="12.75" customHeight="1">
      <c r="B897" s="138"/>
      <c r="C897" s="138"/>
    </row>
    <row r="898" spans="2:3" ht="12.75" customHeight="1">
      <c r="B898" s="138"/>
      <c r="C898" s="138"/>
    </row>
    <row r="899" spans="2:3" ht="12.75" customHeight="1">
      <c r="B899" s="138"/>
      <c r="C899" s="138"/>
    </row>
    <row r="900" spans="2:3" ht="12.75" customHeight="1">
      <c r="B900" s="138"/>
      <c r="C900" s="138"/>
    </row>
    <row r="901" spans="2:3" ht="12.75" customHeight="1">
      <c r="B901" s="138"/>
      <c r="C901" s="138"/>
    </row>
    <row r="902" spans="2:3" ht="12.75" customHeight="1">
      <c r="B902" s="138"/>
      <c r="C902" s="138"/>
    </row>
    <row r="903" spans="2:3" ht="12.75" customHeight="1">
      <c r="B903" s="138"/>
      <c r="C903" s="138"/>
    </row>
    <row r="904" spans="2:3" ht="12.75" customHeight="1">
      <c r="B904" s="138"/>
      <c r="C904" s="138"/>
    </row>
    <row r="905" spans="2:3" ht="12.75" customHeight="1">
      <c r="B905" s="138"/>
      <c r="C905" s="138"/>
    </row>
    <row r="906" spans="2:3" ht="12.75" customHeight="1">
      <c r="B906" s="138"/>
      <c r="C906" s="138"/>
    </row>
    <row r="907" spans="2:3" ht="12.75" customHeight="1">
      <c r="B907" s="138"/>
      <c r="C907" s="138"/>
    </row>
    <row r="908" spans="2:3" ht="12.75" customHeight="1">
      <c r="B908" s="138"/>
      <c r="C908" s="138"/>
    </row>
    <row r="909" spans="2:3" ht="12.75" customHeight="1">
      <c r="B909" s="138"/>
      <c r="C909" s="138"/>
    </row>
    <row r="910" spans="2:3" ht="12.75" customHeight="1">
      <c r="B910" s="138"/>
      <c r="C910" s="138"/>
    </row>
    <row r="911" spans="2:3" ht="12.75" customHeight="1">
      <c r="B911" s="138"/>
      <c r="C911" s="138"/>
    </row>
    <row r="912" spans="2:3" ht="12.75" customHeight="1">
      <c r="B912" s="138"/>
      <c r="C912" s="138"/>
    </row>
    <row r="913" spans="2:3" ht="12.75" customHeight="1">
      <c r="B913" s="138"/>
      <c r="C913" s="138"/>
    </row>
    <row r="914" spans="2:3" ht="12.75" customHeight="1">
      <c r="B914" s="138"/>
      <c r="C914" s="138"/>
    </row>
    <row r="915" spans="2:3" ht="12.75" customHeight="1">
      <c r="B915" s="138"/>
      <c r="C915" s="138"/>
    </row>
    <row r="916" spans="2:3" ht="12.75" customHeight="1">
      <c r="B916" s="138"/>
      <c r="C916" s="138"/>
    </row>
    <row r="917" spans="2:3" ht="12.75" customHeight="1">
      <c r="B917" s="138"/>
      <c r="C917" s="138"/>
    </row>
    <row r="918" spans="2:3" ht="12.75" customHeight="1">
      <c r="B918" s="138"/>
      <c r="C918" s="138"/>
    </row>
    <row r="919" spans="2:3" ht="12.75" customHeight="1">
      <c r="B919" s="138"/>
      <c r="C919" s="138"/>
    </row>
    <row r="920" spans="2:3" ht="12.75" customHeight="1">
      <c r="B920" s="138"/>
      <c r="C920" s="138"/>
    </row>
    <row r="921" spans="2:3" ht="12.75" customHeight="1">
      <c r="B921" s="138"/>
      <c r="C921" s="138"/>
    </row>
    <row r="922" spans="2:3" ht="12.75" customHeight="1">
      <c r="B922" s="138"/>
      <c r="C922" s="138"/>
    </row>
    <row r="923" spans="2:3" ht="12.75" customHeight="1">
      <c r="B923" s="138"/>
      <c r="C923" s="138"/>
    </row>
    <row r="924" spans="2:3" ht="12.75" customHeight="1">
      <c r="B924" s="138"/>
      <c r="C924" s="138"/>
    </row>
    <row r="925" spans="2:3" ht="12.75" customHeight="1">
      <c r="B925" s="138"/>
      <c r="C925" s="138"/>
    </row>
    <row r="926" spans="2:3" ht="12.75" customHeight="1">
      <c r="B926" s="138"/>
      <c r="C926" s="138"/>
    </row>
    <row r="927" spans="2:3" ht="12.75" customHeight="1">
      <c r="B927" s="138"/>
      <c r="C927" s="138"/>
    </row>
    <row r="928" spans="2:3" ht="12.75" customHeight="1">
      <c r="B928" s="138"/>
      <c r="C928" s="138"/>
    </row>
    <row r="929" spans="2:3" ht="12.75" customHeight="1">
      <c r="B929" s="138"/>
      <c r="C929" s="138"/>
    </row>
    <row r="930" spans="2:3" ht="12.75" customHeight="1">
      <c r="B930" s="138"/>
      <c r="C930" s="138"/>
    </row>
    <row r="931" spans="2:3" ht="12.75" customHeight="1">
      <c r="B931" s="138"/>
      <c r="C931" s="138"/>
    </row>
    <row r="932" spans="2:3" ht="12.75" customHeight="1">
      <c r="B932" s="138"/>
      <c r="C932" s="138"/>
    </row>
    <row r="933" spans="2:3" ht="12.75" customHeight="1">
      <c r="B933" s="138"/>
      <c r="C933" s="138"/>
    </row>
    <row r="934" spans="2:3" ht="12.75" customHeight="1">
      <c r="B934" s="138"/>
      <c r="C934" s="138"/>
    </row>
    <row r="935" spans="2:3" ht="12.75" customHeight="1">
      <c r="B935" s="138"/>
      <c r="C935" s="138"/>
    </row>
    <row r="936" spans="2:3" ht="12.75" customHeight="1">
      <c r="B936" s="138"/>
      <c r="C936" s="138"/>
    </row>
    <row r="937" spans="2:3" ht="12.75" customHeight="1">
      <c r="B937" s="138"/>
      <c r="C937" s="138"/>
    </row>
    <row r="938" spans="2:3" ht="12.75" customHeight="1">
      <c r="B938" s="138"/>
      <c r="C938" s="138"/>
    </row>
    <row r="939" spans="2:3" ht="12.75" customHeight="1">
      <c r="B939" s="138"/>
      <c r="C939" s="138"/>
    </row>
    <row r="940" spans="2:3" ht="12.75" customHeight="1">
      <c r="B940" s="138"/>
      <c r="C940" s="138"/>
    </row>
    <row r="941" spans="2:3" ht="12.75" customHeight="1">
      <c r="B941" s="138"/>
      <c r="C941" s="138"/>
    </row>
    <row r="942" spans="2:3" ht="12.75" customHeight="1">
      <c r="B942" s="138"/>
      <c r="C942" s="138"/>
    </row>
    <row r="943" spans="2:3" ht="12.75" customHeight="1">
      <c r="B943" s="138"/>
      <c r="C943" s="138"/>
    </row>
    <row r="944" spans="2:3" ht="12.75" customHeight="1">
      <c r="B944" s="138"/>
      <c r="C944" s="138"/>
    </row>
    <row r="945" spans="2:3" ht="12.75" customHeight="1">
      <c r="B945" s="138"/>
      <c r="C945" s="138"/>
    </row>
    <row r="946" spans="2:3" ht="12.75" customHeight="1">
      <c r="B946" s="138"/>
      <c r="C946" s="138"/>
    </row>
    <row r="947" spans="2:3" ht="12.75" customHeight="1">
      <c r="B947" s="138"/>
      <c r="C947" s="138"/>
    </row>
    <row r="948" spans="2:3" ht="12.75" customHeight="1">
      <c r="B948" s="138"/>
      <c r="C948" s="138"/>
    </row>
    <row r="949" spans="2:3" ht="12.75" customHeight="1">
      <c r="B949" s="138"/>
      <c r="C949" s="138"/>
    </row>
    <row r="950" spans="2:3" ht="12.75" customHeight="1">
      <c r="B950" s="138"/>
      <c r="C950" s="138"/>
    </row>
    <row r="951" spans="2:3" ht="12.75" customHeight="1">
      <c r="B951" s="138"/>
      <c r="C951" s="138"/>
    </row>
    <row r="952" spans="2:3" ht="12.75" customHeight="1">
      <c r="B952" s="138"/>
      <c r="C952" s="138"/>
    </row>
    <row r="953" spans="2:3" ht="12.75" customHeight="1">
      <c r="B953" s="138"/>
      <c r="C953" s="138"/>
    </row>
    <row r="954" spans="2:3" ht="12.75" customHeight="1">
      <c r="B954" s="138"/>
      <c r="C954" s="138"/>
    </row>
    <row r="955" spans="2:3" ht="12.75" customHeight="1">
      <c r="B955" s="138"/>
      <c r="C955" s="138"/>
    </row>
    <row r="956" spans="2:3" ht="12.75" customHeight="1">
      <c r="B956" s="138"/>
      <c r="C956" s="138"/>
    </row>
    <row r="957" spans="2:3" ht="12.75" customHeight="1">
      <c r="B957" s="138"/>
      <c r="C957" s="138"/>
    </row>
    <row r="958" spans="2:3" ht="12.75" customHeight="1">
      <c r="B958" s="138"/>
      <c r="C958" s="138"/>
    </row>
    <row r="959" spans="2:3" ht="12.75" customHeight="1">
      <c r="B959" s="138"/>
      <c r="C959" s="138"/>
    </row>
    <row r="960" spans="2:3" ht="12.75" customHeight="1">
      <c r="B960" s="138"/>
      <c r="C960" s="138"/>
    </row>
    <row r="961" spans="2:3" ht="12.75" customHeight="1">
      <c r="B961" s="138"/>
      <c r="C961" s="138"/>
    </row>
    <row r="962" spans="2:3" ht="12.75" customHeight="1">
      <c r="B962" s="138"/>
      <c r="C962" s="138"/>
    </row>
    <row r="963" spans="2:3" ht="12.75" customHeight="1">
      <c r="B963" s="138"/>
      <c r="C963" s="138"/>
    </row>
    <row r="964" spans="2:3" ht="12.75" customHeight="1">
      <c r="B964" s="138"/>
      <c r="C964" s="138"/>
    </row>
    <row r="965" spans="2:3" ht="12.75" customHeight="1">
      <c r="B965" s="138"/>
      <c r="C965" s="138"/>
    </row>
    <row r="966" spans="2:3" ht="12.75" customHeight="1">
      <c r="B966" s="138"/>
      <c r="C966" s="138"/>
    </row>
    <row r="967" spans="2:3" ht="12.75" customHeight="1">
      <c r="B967" s="138"/>
      <c r="C967" s="138"/>
    </row>
    <row r="968" spans="2:3" ht="12.75" customHeight="1">
      <c r="B968" s="138"/>
      <c r="C968" s="138"/>
    </row>
    <row r="969" spans="2:3" ht="12.75" customHeight="1">
      <c r="B969" s="138"/>
      <c r="C969" s="138"/>
    </row>
    <row r="970" spans="2:3" ht="12.75" customHeight="1">
      <c r="B970" s="138"/>
      <c r="C970" s="138"/>
    </row>
    <row r="971" spans="2:3" ht="12.75" customHeight="1">
      <c r="B971" s="138"/>
      <c r="C971" s="138"/>
    </row>
    <row r="972" spans="2:3" ht="12.75" customHeight="1">
      <c r="B972" s="138"/>
      <c r="C972" s="138"/>
    </row>
    <row r="973" spans="2:3" ht="12.75" customHeight="1">
      <c r="B973" s="138"/>
      <c r="C973" s="138"/>
    </row>
    <row r="974" spans="2:3" ht="12.75" customHeight="1">
      <c r="B974" s="138"/>
      <c r="C974" s="138"/>
    </row>
    <row r="975" spans="2:3" ht="12.75" customHeight="1">
      <c r="B975" s="138"/>
      <c r="C975" s="138"/>
    </row>
    <row r="976" spans="2:3" ht="12.75" customHeight="1">
      <c r="B976" s="138"/>
      <c r="C976" s="138"/>
    </row>
    <row r="977" spans="2:3" ht="12.75" customHeight="1">
      <c r="B977" s="138"/>
      <c r="C977" s="138"/>
    </row>
    <row r="978" spans="2:3" ht="12.75" customHeight="1">
      <c r="B978" s="138"/>
      <c r="C978" s="138"/>
    </row>
    <row r="979" spans="2:3" ht="12.75" customHeight="1">
      <c r="B979" s="138"/>
      <c r="C979" s="138"/>
    </row>
    <row r="980" spans="2:3" ht="12.75" customHeight="1">
      <c r="B980" s="138"/>
      <c r="C980" s="138"/>
    </row>
    <row r="981" spans="2:3" ht="12.75" customHeight="1">
      <c r="B981" s="138"/>
      <c r="C981" s="138"/>
    </row>
    <row r="982" spans="2:3" ht="12.75" customHeight="1">
      <c r="B982" s="138"/>
      <c r="C982" s="138"/>
    </row>
    <row r="983" spans="2:3" ht="12.75" customHeight="1">
      <c r="B983" s="138"/>
      <c r="C983" s="138"/>
    </row>
    <row r="984" spans="2:3" ht="12.75" customHeight="1">
      <c r="B984" s="138"/>
      <c r="C984" s="138"/>
    </row>
    <row r="985" spans="2:3" ht="12.75" customHeight="1">
      <c r="B985" s="138"/>
      <c r="C985" s="138"/>
    </row>
    <row r="986" spans="2:3" ht="12.75" customHeight="1">
      <c r="B986" s="138"/>
      <c r="C986" s="138"/>
    </row>
    <row r="987" spans="2:3" ht="12.75" customHeight="1">
      <c r="B987" s="138"/>
      <c r="C987" s="138"/>
    </row>
    <row r="988" spans="2:3" ht="12.75" customHeight="1">
      <c r="B988" s="138"/>
      <c r="C988" s="138"/>
    </row>
    <row r="989" spans="2:3" ht="12.75" customHeight="1">
      <c r="B989" s="138"/>
      <c r="C989" s="138"/>
    </row>
    <row r="990" spans="2:3" ht="12.75" customHeight="1">
      <c r="B990" s="138"/>
      <c r="C990" s="138"/>
    </row>
    <row r="991" spans="2:3" ht="12.75" customHeight="1">
      <c r="B991" s="138"/>
      <c r="C991" s="138"/>
    </row>
    <row r="992" spans="2:3" ht="12.75" customHeight="1">
      <c r="B992" s="138"/>
      <c r="C992" s="138"/>
    </row>
    <row r="993" spans="2:3" ht="12.75" customHeight="1">
      <c r="B993" s="138"/>
      <c r="C993" s="138"/>
    </row>
    <row r="994" spans="2:3" ht="12.75" customHeight="1">
      <c r="B994" s="138"/>
      <c r="C994" s="138"/>
    </row>
    <row r="995" spans="2:3" ht="12.75" customHeight="1">
      <c r="B995" s="138"/>
      <c r="C995" s="138"/>
    </row>
    <row r="996" spans="2:3" ht="12.75" customHeight="1">
      <c r="B996" s="138"/>
      <c r="C996" s="138"/>
    </row>
    <row r="997" spans="2:3" ht="12.75" customHeight="1">
      <c r="B997" s="138"/>
      <c r="C997" s="138"/>
    </row>
    <row r="998" spans="2:3" ht="12.75" customHeight="1">
      <c r="B998" s="138"/>
      <c r="C998" s="138"/>
    </row>
    <row r="999" spans="2:3" ht="12.75" customHeight="1">
      <c r="B999" s="138"/>
      <c r="C999" s="138"/>
    </row>
    <row r="1000" spans="2:3" ht="12.75" customHeight="1">
      <c r="B1000" s="138"/>
      <c r="C1000" s="138"/>
    </row>
  </sheetData>
  <mergeCells count="9">
    <mergeCell ref="C26:G26"/>
    <mergeCell ref="C47:G47"/>
    <mergeCell ref="A1:G1"/>
    <mergeCell ref="C2:G2"/>
    <mergeCell ref="C3:G3"/>
    <mergeCell ref="C4:G4"/>
    <mergeCell ref="C10:G10"/>
    <mergeCell ref="C14:G14"/>
    <mergeCell ref="C17:G17"/>
  </mergeCells>
  <printOptions/>
  <pageMargins left="0.25" right="0.25" top="0.75" bottom="0.75" header="0.3" footer="0.3"/>
  <pageSetup horizontalDpi="600" verticalDpi="600" orientation="landscape" paperSize="9" r:id="rId3"/>
  <headerFooter>
    <oddFooter>&amp;LZpracováno programem BUILDpower S,  © RTS, a.s.&amp;RStránka &amp;P z</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1000"/>
  <sheetViews>
    <sheetView workbookViewId="0" topLeftCell="A1">
      <pane ySplit="7" topLeftCell="A8" activePane="bottomLeft" state="frozen"/>
      <selection pane="topLeft" activeCell="AA35" sqref="AA35"/>
      <selection pane="bottomLeft" activeCell="AB49" sqref="AB49"/>
    </sheetView>
  </sheetViews>
  <sheetFormatPr defaultColWidth="14.421875" defaultRowHeight="15" customHeight="1" outlineLevelRow="3"/>
  <cols>
    <col min="1" max="1" width="3.421875" style="0" customWidth="1"/>
    <col min="2" max="2" width="12.57421875" style="0" customWidth="1"/>
    <col min="3" max="3" width="63.140625" style="0" customWidth="1"/>
    <col min="4" max="4" width="4.8515625" style="0" customWidth="1"/>
    <col min="5" max="5" width="10.57421875" style="0" customWidth="1"/>
    <col min="6" max="6" width="9.8515625" style="0" customWidth="1"/>
    <col min="7" max="7" width="12.8515625" style="0" customWidth="1"/>
    <col min="8" max="17" width="8.8515625" style="0" hidden="1" customWidth="1"/>
    <col min="18" max="18" width="6.8515625" style="0" customWidth="1"/>
    <col min="19" max="19" width="8.8515625" style="0" customWidth="1"/>
    <col min="20" max="20" width="8.421875" style="0" customWidth="1"/>
    <col min="21" max="25" width="8.8515625" style="0" hidden="1" customWidth="1"/>
    <col min="26" max="28" width="8.8515625" style="0" customWidth="1"/>
    <col min="29" max="29" width="8.8515625" style="0" hidden="1" customWidth="1"/>
    <col min="30" max="30" width="8.8515625" style="0" customWidth="1"/>
    <col min="31" max="41" width="8.8515625" style="0" hidden="1" customWidth="1"/>
    <col min="42" max="52" width="8.8515625" style="0" customWidth="1"/>
    <col min="53" max="53" width="98.8515625" style="0" customWidth="1"/>
    <col min="54" max="60" width="8.8515625" style="0" customWidth="1"/>
  </cols>
  <sheetData>
    <row r="1" spans="1:33" ht="15.75" customHeight="1">
      <c r="A1" s="244" t="s">
        <v>117</v>
      </c>
      <c r="B1" s="220"/>
      <c r="C1" s="220"/>
      <c r="D1" s="220"/>
      <c r="E1" s="220"/>
      <c r="F1" s="220"/>
      <c r="G1" s="220"/>
      <c r="AG1" s="111" t="s">
        <v>118</v>
      </c>
    </row>
    <row r="2" spans="1:33" ht="24.75" customHeight="1">
      <c r="A2" s="132" t="s">
        <v>114</v>
      </c>
      <c r="B2" s="133" t="s">
        <v>5</v>
      </c>
      <c r="C2" s="245" t="s">
        <v>6</v>
      </c>
      <c r="D2" s="202"/>
      <c r="E2" s="202"/>
      <c r="F2" s="202"/>
      <c r="G2" s="205"/>
      <c r="AG2" s="111" t="s">
        <v>119</v>
      </c>
    </row>
    <row r="3" spans="1:33" ht="24.75" customHeight="1">
      <c r="A3" s="132" t="s">
        <v>115</v>
      </c>
      <c r="B3" s="133" t="s">
        <v>52</v>
      </c>
      <c r="C3" s="245" t="s">
        <v>53</v>
      </c>
      <c r="D3" s="202"/>
      <c r="E3" s="202"/>
      <c r="F3" s="202"/>
      <c r="G3" s="205"/>
      <c r="AC3" s="138" t="s">
        <v>119</v>
      </c>
      <c r="AG3" s="111" t="s">
        <v>120</v>
      </c>
    </row>
    <row r="4" spans="1:33" ht="24.75" customHeight="1">
      <c r="A4" s="139" t="s">
        <v>116</v>
      </c>
      <c r="B4" s="140" t="s">
        <v>60</v>
      </c>
      <c r="C4" s="246" t="s">
        <v>61</v>
      </c>
      <c r="D4" s="202"/>
      <c r="E4" s="202"/>
      <c r="F4" s="202"/>
      <c r="G4" s="205"/>
      <c r="AG4" s="111" t="s">
        <v>121</v>
      </c>
    </row>
    <row r="5" spans="2:4" ht="12.75" customHeight="1">
      <c r="B5" s="138"/>
      <c r="C5" s="138"/>
      <c r="D5" s="86"/>
    </row>
    <row r="6" spans="1:25" ht="12.75" customHeight="1">
      <c r="A6" s="141" t="s">
        <v>122</v>
      </c>
      <c r="B6" s="142" t="s">
        <v>123</v>
      </c>
      <c r="C6" s="142" t="s">
        <v>124</v>
      </c>
      <c r="D6" s="143" t="s">
        <v>125</v>
      </c>
      <c r="E6" s="141" t="s">
        <v>126</v>
      </c>
      <c r="F6" s="144" t="s">
        <v>127</v>
      </c>
      <c r="G6" s="141" t="s">
        <v>21</v>
      </c>
      <c r="H6" s="145" t="s">
        <v>128</v>
      </c>
      <c r="I6" s="145" t="s">
        <v>129</v>
      </c>
      <c r="J6" s="145" t="s">
        <v>130</v>
      </c>
      <c r="K6" s="145" t="s">
        <v>131</v>
      </c>
      <c r="L6" s="145" t="s">
        <v>132</v>
      </c>
      <c r="M6" s="145" t="s">
        <v>133</v>
      </c>
      <c r="N6" s="145" t="s">
        <v>134</v>
      </c>
      <c r="O6" s="145" t="s">
        <v>135</v>
      </c>
      <c r="P6" s="145" t="s">
        <v>136</v>
      </c>
      <c r="Q6" s="145" t="s">
        <v>137</v>
      </c>
      <c r="R6" s="145" t="s">
        <v>138</v>
      </c>
      <c r="S6" s="145" t="s">
        <v>139</v>
      </c>
      <c r="T6" s="145" t="s">
        <v>140</v>
      </c>
      <c r="U6" s="145" t="s">
        <v>141</v>
      </c>
      <c r="V6" s="145" t="s">
        <v>142</v>
      </c>
      <c r="W6" s="145" t="s">
        <v>143</v>
      </c>
      <c r="X6" s="145" t="s">
        <v>144</v>
      </c>
      <c r="Y6" s="145" t="s">
        <v>145</v>
      </c>
    </row>
    <row r="7" spans="1:25" ht="12.75" customHeight="1" hidden="1">
      <c r="A7" s="131"/>
      <c r="B7" s="134"/>
      <c r="C7" s="134"/>
      <c r="D7" s="136"/>
      <c r="E7" s="146"/>
      <c r="F7" s="147"/>
      <c r="G7" s="147"/>
      <c r="H7" s="147"/>
      <c r="I7" s="147"/>
      <c r="J7" s="147"/>
      <c r="K7" s="147"/>
      <c r="L7" s="147"/>
      <c r="M7" s="147"/>
      <c r="N7" s="146"/>
      <c r="O7" s="146"/>
      <c r="P7" s="146"/>
      <c r="Q7" s="146"/>
      <c r="R7" s="147"/>
      <c r="S7" s="147"/>
      <c r="T7" s="147"/>
      <c r="U7" s="147"/>
      <c r="V7" s="147"/>
      <c r="W7" s="147"/>
      <c r="X7" s="147"/>
      <c r="Y7" s="147"/>
    </row>
    <row r="8" spans="1:33" ht="12.75" customHeight="1">
      <c r="A8" s="148" t="s">
        <v>146</v>
      </c>
      <c r="B8" s="149" t="s">
        <v>86</v>
      </c>
      <c r="C8" s="150" t="s">
        <v>87</v>
      </c>
      <c r="D8" s="151"/>
      <c r="E8" s="152"/>
      <c r="F8" s="153"/>
      <c r="G8" s="153">
        <f>SUMIF(AG9:AG21,"&lt;&gt;NOR",G9:G21)</f>
        <v>0</v>
      </c>
      <c r="H8" s="153"/>
      <c r="I8" s="153">
        <f>SUM(I9:I21)</f>
        <v>0</v>
      </c>
      <c r="J8" s="153"/>
      <c r="K8" s="153">
        <f>SUM(K9:K21)</f>
        <v>12795.2</v>
      </c>
      <c r="L8" s="153"/>
      <c r="M8" s="153">
        <f>SUM(M9:M21)</f>
        <v>0</v>
      </c>
      <c r="N8" s="152"/>
      <c r="O8" s="152">
        <f>SUM(O9:O21)</f>
        <v>0</v>
      </c>
      <c r="P8" s="152"/>
      <c r="Q8" s="152">
        <f>SUM(Q9:Q21)</f>
        <v>0</v>
      </c>
      <c r="R8" s="153"/>
      <c r="S8" s="153"/>
      <c r="T8" s="154"/>
      <c r="U8" s="155"/>
      <c r="V8" s="155">
        <f>SUM(V9:V21)</f>
        <v>10.85</v>
      </c>
      <c r="W8" s="155"/>
      <c r="X8" s="155"/>
      <c r="Y8" s="155"/>
      <c r="AG8" s="111" t="s">
        <v>147</v>
      </c>
    </row>
    <row r="9" spans="1:60" ht="12.75" customHeight="1" outlineLevel="1">
      <c r="A9" s="166">
        <v>1</v>
      </c>
      <c r="B9" s="167" t="s">
        <v>447</v>
      </c>
      <c r="C9" s="168" t="s">
        <v>448</v>
      </c>
      <c r="D9" s="169" t="s">
        <v>186</v>
      </c>
      <c r="E9" s="170">
        <v>8</v>
      </c>
      <c r="F9" s="171"/>
      <c r="G9" s="172">
        <f>ROUND(E9*F9,2)</f>
        <v>0</v>
      </c>
      <c r="H9" s="171">
        <v>0</v>
      </c>
      <c r="I9" s="172">
        <f>ROUND(E9*H9,2)</f>
        <v>0</v>
      </c>
      <c r="J9" s="171">
        <v>474</v>
      </c>
      <c r="K9" s="172">
        <f>ROUND(E9*J9,2)</f>
        <v>3792</v>
      </c>
      <c r="L9" s="172">
        <v>21</v>
      </c>
      <c r="M9" s="172">
        <f>G9*(1+L9/100)</f>
        <v>0</v>
      </c>
      <c r="N9" s="170">
        <v>0</v>
      </c>
      <c r="O9" s="170">
        <f>ROUND(E9*N9,2)</f>
        <v>0</v>
      </c>
      <c r="P9" s="170">
        <v>0</v>
      </c>
      <c r="Q9" s="170">
        <f>ROUND(E9*P9,2)</f>
        <v>0</v>
      </c>
      <c r="R9" s="172" t="s">
        <v>187</v>
      </c>
      <c r="S9" s="172" t="s">
        <v>151</v>
      </c>
      <c r="T9" s="173" t="s">
        <v>151</v>
      </c>
      <c r="U9" s="164">
        <v>0.626</v>
      </c>
      <c r="V9" s="164">
        <f>ROUND(E9*U9,2)</f>
        <v>5.01</v>
      </c>
      <c r="W9" s="164"/>
      <c r="X9" s="164" t="s">
        <v>188</v>
      </c>
      <c r="Y9" s="164" t="s">
        <v>154</v>
      </c>
      <c r="Z9" s="165"/>
      <c r="AA9" s="165"/>
      <c r="AB9" s="165"/>
      <c r="AC9" s="165"/>
      <c r="AD9" s="165"/>
      <c r="AE9" s="165"/>
      <c r="AF9" s="165"/>
      <c r="AG9" s="165" t="s">
        <v>189</v>
      </c>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row>
    <row r="10" spans="1:60" ht="12.75" customHeight="1" outlineLevel="2">
      <c r="A10" s="174"/>
      <c r="B10" s="175"/>
      <c r="C10" s="247" t="s">
        <v>198</v>
      </c>
      <c r="D10" s="200"/>
      <c r="E10" s="200"/>
      <c r="F10" s="200"/>
      <c r="G10" s="200"/>
      <c r="H10" s="164"/>
      <c r="I10" s="164"/>
      <c r="J10" s="164"/>
      <c r="K10" s="164"/>
      <c r="L10" s="164"/>
      <c r="M10" s="164"/>
      <c r="N10" s="176"/>
      <c r="O10" s="176"/>
      <c r="P10" s="176"/>
      <c r="Q10" s="176"/>
      <c r="R10" s="164"/>
      <c r="S10" s="164"/>
      <c r="T10" s="164"/>
      <c r="U10" s="164"/>
      <c r="V10" s="164"/>
      <c r="W10" s="164"/>
      <c r="X10" s="164"/>
      <c r="Y10" s="164"/>
      <c r="Z10" s="165"/>
      <c r="AA10" s="165"/>
      <c r="AB10" s="165"/>
      <c r="AC10" s="165"/>
      <c r="AD10" s="165"/>
      <c r="AE10" s="165"/>
      <c r="AF10" s="165"/>
      <c r="AG10" s="165" t="s">
        <v>191</v>
      </c>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row>
    <row r="11" spans="1:60" ht="12.75" customHeight="1" outlineLevel="2">
      <c r="A11" s="174"/>
      <c r="B11" s="175"/>
      <c r="C11" s="186" t="s">
        <v>449</v>
      </c>
      <c r="D11" s="187"/>
      <c r="E11" s="188">
        <v>8</v>
      </c>
      <c r="F11" s="164"/>
      <c r="G11" s="164"/>
      <c r="H11" s="164"/>
      <c r="I11" s="164"/>
      <c r="J11" s="164"/>
      <c r="K11" s="164"/>
      <c r="L11" s="164"/>
      <c r="M11" s="164"/>
      <c r="N11" s="176"/>
      <c r="O11" s="176"/>
      <c r="P11" s="176"/>
      <c r="Q11" s="176"/>
      <c r="R11" s="164"/>
      <c r="S11" s="164"/>
      <c r="T11" s="164"/>
      <c r="U11" s="164"/>
      <c r="V11" s="164"/>
      <c r="W11" s="164"/>
      <c r="X11" s="164"/>
      <c r="Y11" s="164"/>
      <c r="Z11" s="165"/>
      <c r="AA11" s="165"/>
      <c r="AB11" s="165"/>
      <c r="AC11" s="165"/>
      <c r="AD11" s="165"/>
      <c r="AE11" s="165"/>
      <c r="AF11" s="165"/>
      <c r="AG11" s="165" t="s">
        <v>195</v>
      </c>
      <c r="AH11" s="165">
        <v>0</v>
      </c>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row>
    <row r="12" spans="1:60" ht="12.75" customHeight="1" outlineLevel="1">
      <c r="A12" s="166">
        <v>2</v>
      </c>
      <c r="B12" s="167" t="s">
        <v>207</v>
      </c>
      <c r="C12" s="168" t="s">
        <v>208</v>
      </c>
      <c r="D12" s="169" t="s">
        <v>186</v>
      </c>
      <c r="E12" s="170">
        <v>8</v>
      </c>
      <c r="F12" s="171"/>
      <c r="G12" s="172">
        <f>ROUND(E12*F12,2)</f>
        <v>0</v>
      </c>
      <c r="H12" s="171">
        <v>0</v>
      </c>
      <c r="I12" s="172">
        <f>ROUND(E12*H12,2)</f>
        <v>0</v>
      </c>
      <c r="J12" s="171">
        <v>234</v>
      </c>
      <c r="K12" s="172">
        <f>ROUND(E12*J12,2)</f>
        <v>1872</v>
      </c>
      <c r="L12" s="172">
        <v>21</v>
      </c>
      <c r="M12" s="172">
        <f>G12*(1+L12/100)</f>
        <v>0</v>
      </c>
      <c r="N12" s="170">
        <v>0</v>
      </c>
      <c r="O12" s="170">
        <f>ROUND(E12*N12,2)</f>
        <v>0</v>
      </c>
      <c r="P12" s="170">
        <v>0</v>
      </c>
      <c r="Q12" s="170">
        <f>ROUND(E12*P12,2)</f>
        <v>0</v>
      </c>
      <c r="R12" s="172" t="s">
        <v>187</v>
      </c>
      <c r="S12" s="172" t="s">
        <v>151</v>
      </c>
      <c r="T12" s="173" t="s">
        <v>151</v>
      </c>
      <c r="U12" s="164">
        <v>0.0052</v>
      </c>
      <c r="V12" s="164">
        <f>ROUND(E12*U12,2)</f>
        <v>0.04</v>
      </c>
      <c r="W12" s="164"/>
      <c r="X12" s="164" t="s">
        <v>188</v>
      </c>
      <c r="Y12" s="164" t="s">
        <v>154</v>
      </c>
      <c r="Z12" s="165"/>
      <c r="AA12" s="165"/>
      <c r="AB12" s="165"/>
      <c r="AC12" s="165"/>
      <c r="AD12" s="165"/>
      <c r="AE12" s="165"/>
      <c r="AF12" s="165"/>
      <c r="AG12" s="165" t="s">
        <v>189</v>
      </c>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row>
    <row r="13" spans="1:60" ht="12.75" customHeight="1" outlineLevel="2">
      <c r="A13" s="174"/>
      <c r="B13" s="175"/>
      <c r="C13" s="247" t="s">
        <v>205</v>
      </c>
      <c r="D13" s="200"/>
      <c r="E13" s="200"/>
      <c r="F13" s="200"/>
      <c r="G13" s="200"/>
      <c r="H13" s="164"/>
      <c r="I13" s="164"/>
      <c r="J13" s="164"/>
      <c r="K13" s="164"/>
      <c r="L13" s="164"/>
      <c r="M13" s="164"/>
      <c r="N13" s="176"/>
      <c r="O13" s="176"/>
      <c r="P13" s="176"/>
      <c r="Q13" s="176"/>
      <c r="R13" s="164"/>
      <c r="S13" s="164"/>
      <c r="T13" s="164"/>
      <c r="U13" s="164"/>
      <c r="V13" s="164"/>
      <c r="W13" s="164"/>
      <c r="X13" s="164"/>
      <c r="Y13" s="164"/>
      <c r="Z13" s="165"/>
      <c r="AA13" s="165"/>
      <c r="AB13" s="165"/>
      <c r="AC13" s="165"/>
      <c r="AD13" s="165"/>
      <c r="AE13" s="165"/>
      <c r="AF13" s="165"/>
      <c r="AG13" s="165" t="s">
        <v>191</v>
      </c>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row>
    <row r="14" spans="1:60" ht="12.75" customHeight="1" outlineLevel="2">
      <c r="A14" s="174"/>
      <c r="B14" s="175"/>
      <c r="C14" s="186" t="s">
        <v>450</v>
      </c>
      <c r="D14" s="187"/>
      <c r="E14" s="188">
        <v>8</v>
      </c>
      <c r="F14" s="164"/>
      <c r="G14" s="164"/>
      <c r="H14" s="164"/>
      <c r="I14" s="164"/>
      <c r="J14" s="164"/>
      <c r="K14" s="164"/>
      <c r="L14" s="164"/>
      <c r="M14" s="164"/>
      <c r="N14" s="176"/>
      <c r="O14" s="176"/>
      <c r="P14" s="176"/>
      <c r="Q14" s="176"/>
      <c r="R14" s="164"/>
      <c r="S14" s="164"/>
      <c r="T14" s="164"/>
      <c r="U14" s="164"/>
      <c r="V14" s="164"/>
      <c r="W14" s="164"/>
      <c r="X14" s="164"/>
      <c r="Y14" s="164"/>
      <c r="Z14" s="165"/>
      <c r="AA14" s="165"/>
      <c r="AB14" s="165"/>
      <c r="AC14" s="165"/>
      <c r="AD14" s="165"/>
      <c r="AE14" s="165"/>
      <c r="AF14" s="165"/>
      <c r="AG14" s="165" t="s">
        <v>195</v>
      </c>
      <c r="AH14" s="165">
        <v>5</v>
      </c>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row>
    <row r="15" spans="1:60" ht="12.75" customHeight="1" outlineLevel="1">
      <c r="A15" s="166">
        <v>3</v>
      </c>
      <c r="B15" s="167" t="s">
        <v>451</v>
      </c>
      <c r="C15" s="168" t="s">
        <v>452</v>
      </c>
      <c r="D15" s="169" t="s">
        <v>186</v>
      </c>
      <c r="E15" s="170">
        <v>8</v>
      </c>
      <c r="F15" s="171"/>
      <c r="G15" s="172">
        <f>ROUND(E15*F15,2)</f>
        <v>0</v>
      </c>
      <c r="H15" s="171">
        <v>0</v>
      </c>
      <c r="I15" s="172">
        <f>ROUND(E15*H15,2)</f>
        <v>0</v>
      </c>
      <c r="J15" s="171">
        <v>316</v>
      </c>
      <c r="K15" s="172">
        <f>ROUND(E15*J15,2)</f>
        <v>2528</v>
      </c>
      <c r="L15" s="172">
        <v>21</v>
      </c>
      <c r="M15" s="172">
        <f>G15*(1+L15/100)</f>
        <v>0</v>
      </c>
      <c r="N15" s="170">
        <v>0</v>
      </c>
      <c r="O15" s="170">
        <f>ROUND(E15*N15,2)</f>
        <v>0</v>
      </c>
      <c r="P15" s="170">
        <v>0</v>
      </c>
      <c r="Q15" s="170">
        <f>ROUND(E15*P15,2)</f>
        <v>0</v>
      </c>
      <c r="R15" s="172" t="s">
        <v>187</v>
      </c>
      <c r="S15" s="172" t="s">
        <v>151</v>
      </c>
      <c r="T15" s="173" t="s">
        <v>151</v>
      </c>
      <c r="U15" s="164">
        <v>0.652</v>
      </c>
      <c r="V15" s="164">
        <f>ROUND(E15*U15,2)</f>
        <v>5.22</v>
      </c>
      <c r="W15" s="164"/>
      <c r="X15" s="164" t="s">
        <v>188</v>
      </c>
      <c r="Y15" s="164" t="s">
        <v>154</v>
      </c>
      <c r="Z15" s="165"/>
      <c r="AA15" s="165"/>
      <c r="AB15" s="165"/>
      <c r="AC15" s="165"/>
      <c r="AD15" s="165"/>
      <c r="AE15" s="165"/>
      <c r="AF15" s="165"/>
      <c r="AG15" s="165" t="s">
        <v>189</v>
      </c>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row>
    <row r="16" spans="1:60" ht="12.75" customHeight="1" outlineLevel="2">
      <c r="A16" s="174"/>
      <c r="B16" s="175"/>
      <c r="C16" s="186" t="s">
        <v>453</v>
      </c>
      <c r="D16" s="187"/>
      <c r="E16" s="188">
        <v>8</v>
      </c>
      <c r="F16" s="164"/>
      <c r="G16" s="164"/>
      <c r="H16" s="164"/>
      <c r="I16" s="164"/>
      <c r="J16" s="164"/>
      <c r="K16" s="164"/>
      <c r="L16" s="164"/>
      <c r="M16" s="164"/>
      <c r="N16" s="176"/>
      <c r="O16" s="176"/>
      <c r="P16" s="176"/>
      <c r="Q16" s="176"/>
      <c r="R16" s="164"/>
      <c r="S16" s="164"/>
      <c r="T16" s="164"/>
      <c r="U16" s="164"/>
      <c r="V16" s="164"/>
      <c r="W16" s="164"/>
      <c r="X16" s="164"/>
      <c r="Y16" s="164"/>
      <c r="Z16" s="165"/>
      <c r="AA16" s="165"/>
      <c r="AB16" s="165"/>
      <c r="AC16" s="165"/>
      <c r="AD16" s="165"/>
      <c r="AE16" s="165"/>
      <c r="AF16" s="165"/>
      <c r="AG16" s="165" t="s">
        <v>195</v>
      </c>
      <c r="AH16" s="165">
        <v>5</v>
      </c>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row>
    <row r="17" spans="1:60" ht="12.75" customHeight="1" outlineLevel="1">
      <c r="A17" s="166">
        <v>4</v>
      </c>
      <c r="B17" s="167" t="s">
        <v>215</v>
      </c>
      <c r="C17" s="168" t="s">
        <v>216</v>
      </c>
      <c r="D17" s="169" t="s">
        <v>217</v>
      </c>
      <c r="E17" s="170">
        <v>32</v>
      </c>
      <c r="F17" s="171"/>
      <c r="G17" s="172">
        <f>ROUND(E17*F17,2)</f>
        <v>0</v>
      </c>
      <c r="H17" s="171">
        <v>0</v>
      </c>
      <c r="I17" s="172">
        <f>ROUND(E17*H17,2)</f>
        <v>0</v>
      </c>
      <c r="J17" s="171">
        <v>15.6</v>
      </c>
      <c r="K17" s="172">
        <f>ROUND(E17*J17,2)</f>
        <v>499.2</v>
      </c>
      <c r="L17" s="172">
        <v>21</v>
      </c>
      <c r="M17" s="172">
        <f>G17*(1+L17/100)</f>
        <v>0</v>
      </c>
      <c r="N17" s="170">
        <v>0</v>
      </c>
      <c r="O17" s="170">
        <f>ROUND(E17*N17,2)</f>
        <v>0</v>
      </c>
      <c r="P17" s="170">
        <v>0</v>
      </c>
      <c r="Q17" s="170">
        <f>ROUND(E17*P17,2)</f>
        <v>0</v>
      </c>
      <c r="R17" s="172" t="s">
        <v>187</v>
      </c>
      <c r="S17" s="172" t="s">
        <v>151</v>
      </c>
      <c r="T17" s="173" t="s">
        <v>151</v>
      </c>
      <c r="U17" s="164">
        <v>0.018</v>
      </c>
      <c r="V17" s="164">
        <f>ROUND(E17*U17,2)</f>
        <v>0.58</v>
      </c>
      <c r="W17" s="164"/>
      <c r="X17" s="164" t="s">
        <v>188</v>
      </c>
      <c r="Y17" s="164" t="s">
        <v>154</v>
      </c>
      <c r="Z17" s="165"/>
      <c r="AA17" s="165"/>
      <c r="AB17" s="165"/>
      <c r="AC17" s="165"/>
      <c r="AD17" s="165"/>
      <c r="AE17" s="165"/>
      <c r="AF17" s="165"/>
      <c r="AG17" s="165" t="s">
        <v>189</v>
      </c>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row>
    <row r="18" spans="1:60" ht="12.75" customHeight="1" outlineLevel="2">
      <c r="A18" s="174"/>
      <c r="B18" s="175"/>
      <c r="C18" s="247" t="s">
        <v>218</v>
      </c>
      <c r="D18" s="200"/>
      <c r="E18" s="200"/>
      <c r="F18" s="200"/>
      <c r="G18" s="200"/>
      <c r="H18" s="164"/>
      <c r="I18" s="164"/>
      <c r="J18" s="164"/>
      <c r="K18" s="164"/>
      <c r="L18" s="164"/>
      <c r="M18" s="164"/>
      <c r="N18" s="176"/>
      <c r="O18" s="176"/>
      <c r="P18" s="176"/>
      <c r="Q18" s="176"/>
      <c r="R18" s="164"/>
      <c r="S18" s="164"/>
      <c r="T18" s="164"/>
      <c r="U18" s="164"/>
      <c r="V18" s="164"/>
      <c r="W18" s="164"/>
      <c r="X18" s="164"/>
      <c r="Y18" s="164"/>
      <c r="Z18" s="165"/>
      <c r="AA18" s="165"/>
      <c r="AB18" s="165"/>
      <c r="AC18" s="165"/>
      <c r="AD18" s="165"/>
      <c r="AE18" s="165"/>
      <c r="AF18" s="165"/>
      <c r="AG18" s="165" t="s">
        <v>191</v>
      </c>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row>
    <row r="19" spans="1:60" ht="12.75" customHeight="1" outlineLevel="2">
      <c r="A19" s="174"/>
      <c r="B19" s="175"/>
      <c r="C19" s="186" t="s">
        <v>454</v>
      </c>
      <c r="D19" s="187"/>
      <c r="E19" s="188">
        <v>32</v>
      </c>
      <c r="F19" s="164"/>
      <c r="G19" s="164"/>
      <c r="H19" s="164"/>
      <c r="I19" s="164"/>
      <c r="J19" s="164"/>
      <c r="K19" s="164"/>
      <c r="L19" s="164"/>
      <c r="M19" s="164"/>
      <c r="N19" s="176"/>
      <c r="O19" s="176"/>
      <c r="P19" s="176"/>
      <c r="Q19" s="176"/>
      <c r="R19" s="164"/>
      <c r="S19" s="164"/>
      <c r="T19" s="164"/>
      <c r="U19" s="164"/>
      <c r="V19" s="164"/>
      <c r="W19" s="164"/>
      <c r="X19" s="164"/>
      <c r="Y19" s="164"/>
      <c r="Z19" s="165"/>
      <c r="AA19" s="165"/>
      <c r="AB19" s="165"/>
      <c r="AC19" s="165"/>
      <c r="AD19" s="165"/>
      <c r="AE19" s="165"/>
      <c r="AF19" s="165"/>
      <c r="AG19" s="165" t="s">
        <v>195</v>
      </c>
      <c r="AH19" s="165">
        <v>0</v>
      </c>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row>
    <row r="20" spans="1:60" ht="12.75" customHeight="1" outlineLevel="1">
      <c r="A20" s="166">
        <v>5</v>
      </c>
      <c r="B20" s="167" t="s">
        <v>222</v>
      </c>
      <c r="C20" s="168" t="s">
        <v>223</v>
      </c>
      <c r="D20" s="169" t="s">
        <v>186</v>
      </c>
      <c r="E20" s="170">
        <v>8</v>
      </c>
      <c r="F20" s="171"/>
      <c r="G20" s="172">
        <f>ROUND(E20*F20,2)</f>
        <v>0</v>
      </c>
      <c r="H20" s="171">
        <v>0</v>
      </c>
      <c r="I20" s="172">
        <f>ROUND(E20*H20,2)</f>
        <v>0</v>
      </c>
      <c r="J20" s="171">
        <v>513</v>
      </c>
      <c r="K20" s="172">
        <f>ROUND(E20*J20,2)</f>
        <v>4104</v>
      </c>
      <c r="L20" s="172">
        <v>21</v>
      </c>
      <c r="M20" s="172">
        <f>G20*(1+L20/100)</f>
        <v>0</v>
      </c>
      <c r="N20" s="170">
        <v>0</v>
      </c>
      <c r="O20" s="170">
        <f>ROUND(E20*N20,2)</f>
        <v>0</v>
      </c>
      <c r="P20" s="170">
        <v>0</v>
      </c>
      <c r="Q20" s="170">
        <f>ROUND(E20*P20,2)</f>
        <v>0</v>
      </c>
      <c r="R20" s="172" t="s">
        <v>187</v>
      </c>
      <c r="S20" s="172" t="s">
        <v>151</v>
      </c>
      <c r="T20" s="173" t="s">
        <v>151</v>
      </c>
      <c r="U20" s="164">
        <v>0</v>
      </c>
      <c r="V20" s="164">
        <f>ROUND(E20*U20,2)</f>
        <v>0</v>
      </c>
      <c r="W20" s="164"/>
      <c r="X20" s="164" t="s">
        <v>188</v>
      </c>
      <c r="Y20" s="164" t="s">
        <v>154</v>
      </c>
      <c r="Z20" s="165"/>
      <c r="AA20" s="165"/>
      <c r="AB20" s="165"/>
      <c r="AC20" s="165"/>
      <c r="AD20" s="165"/>
      <c r="AE20" s="165"/>
      <c r="AF20" s="165"/>
      <c r="AG20" s="165" t="s">
        <v>189</v>
      </c>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row>
    <row r="21" spans="1:60" ht="12.75" customHeight="1" outlineLevel="2">
      <c r="A21" s="174"/>
      <c r="B21" s="175"/>
      <c r="C21" s="186" t="s">
        <v>450</v>
      </c>
      <c r="D21" s="187"/>
      <c r="E21" s="188">
        <v>8</v>
      </c>
      <c r="F21" s="164"/>
      <c r="G21" s="164"/>
      <c r="H21" s="164"/>
      <c r="I21" s="164"/>
      <c r="J21" s="164"/>
      <c r="K21" s="164"/>
      <c r="L21" s="164"/>
      <c r="M21" s="164"/>
      <c r="N21" s="176"/>
      <c r="O21" s="176"/>
      <c r="P21" s="176"/>
      <c r="Q21" s="176"/>
      <c r="R21" s="164"/>
      <c r="S21" s="164"/>
      <c r="T21" s="164"/>
      <c r="U21" s="164"/>
      <c r="V21" s="164"/>
      <c r="W21" s="164"/>
      <c r="X21" s="164"/>
      <c r="Y21" s="164"/>
      <c r="Z21" s="165"/>
      <c r="AA21" s="165"/>
      <c r="AB21" s="165"/>
      <c r="AC21" s="165"/>
      <c r="AD21" s="165"/>
      <c r="AE21" s="165"/>
      <c r="AF21" s="165"/>
      <c r="AG21" s="165" t="s">
        <v>195</v>
      </c>
      <c r="AH21" s="165">
        <v>5</v>
      </c>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row>
    <row r="22" spans="1:33" ht="12.75" customHeight="1">
      <c r="A22" s="148" t="s">
        <v>146</v>
      </c>
      <c r="B22" s="149" t="s">
        <v>94</v>
      </c>
      <c r="C22" s="150" t="s">
        <v>95</v>
      </c>
      <c r="D22" s="151"/>
      <c r="E22" s="152"/>
      <c r="F22" s="153"/>
      <c r="G22" s="153">
        <f>SUMIF(AG23:AG29,"&lt;&gt;NOR",G23:G29)</f>
        <v>0</v>
      </c>
      <c r="H22" s="153"/>
      <c r="I22" s="153">
        <f>SUM(I23:I29)</f>
        <v>14810.880000000001</v>
      </c>
      <c r="J22" s="153"/>
      <c r="K22" s="153">
        <f>SUM(K23:K29)</f>
        <v>5713.92</v>
      </c>
      <c r="L22" s="153"/>
      <c r="M22" s="153">
        <f>SUM(M23:M29)</f>
        <v>0</v>
      </c>
      <c r="N22" s="152"/>
      <c r="O22" s="152">
        <f>SUM(O23:O29)</f>
        <v>22.46</v>
      </c>
      <c r="P22" s="152"/>
      <c r="Q22" s="152">
        <f>SUM(Q23:Q29)</f>
        <v>0</v>
      </c>
      <c r="R22" s="153"/>
      <c r="S22" s="153"/>
      <c r="T22" s="154"/>
      <c r="U22" s="155"/>
      <c r="V22" s="155">
        <f>SUM(V23:V29)</f>
        <v>4.01</v>
      </c>
      <c r="W22" s="155"/>
      <c r="X22" s="155"/>
      <c r="Y22" s="155"/>
      <c r="AG22" s="111" t="s">
        <v>147</v>
      </c>
    </row>
    <row r="23" spans="1:60" ht="12.75" customHeight="1" outlineLevel="1">
      <c r="A23" s="166">
        <v>6</v>
      </c>
      <c r="B23" s="167" t="s">
        <v>455</v>
      </c>
      <c r="C23" s="168" t="s">
        <v>456</v>
      </c>
      <c r="D23" s="169" t="s">
        <v>217</v>
      </c>
      <c r="E23" s="170">
        <v>32</v>
      </c>
      <c r="F23" s="171"/>
      <c r="G23" s="172">
        <f>ROUND(E23*F23,2)</f>
        <v>0</v>
      </c>
      <c r="H23" s="171">
        <v>198.8</v>
      </c>
      <c r="I23" s="172">
        <f>ROUND(E23*H23,2)</f>
        <v>6361.6</v>
      </c>
      <c r="J23" s="171">
        <v>58.7</v>
      </c>
      <c r="K23" s="172">
        <f>ROUND(E23*J23,2)</f>
        <v>1878.4</v>
      </c>
      <c r="L23" s="172">
        <v>21</v>
      </c>
      <c r="M23" s="172">
        <f>G23*(1+L23/100)</f>
        <v>0</v>
      </c>
      <c r="N23" s="170">
        <v>0.36834</v>
      </c>
      <c r="O23" s="170">
        <f>ROUND(E23*N23,2)</f>
        <v>11.79</v>
      </c>
      <c r="P23" s="170">
        <v>0</v>
      </c>
      <c r="Q23" s="170">
        <f>ROUND(E23*P23,2)</f>
        <v>0</v>
      </c>
      <c r="R23" s="172" t="s">
        <v>249</v>
      </c>
      <c r="S23" s="172" t="s">
        <v>151</v>
      </c>
      <c r="T23" s="173" t="s">
        <v>151</v>
      </c>
      <c r="U23" s="164">
        <v>0.055</v>
      </c>
      <c r="V23" s="164">
        <f>ROUND(E23*U23,2)</f>
        <v>1.76</v>
      </c>
      <c r="W23" s="164"/>
      <c r="X23" s="164" t="s">
        <v>188</v>
      </c>
      <c r="Y23" s="164" t="s">
        <v>154</v>
      </c>
      <c r="Z23" s="165"/>
      <c r="AA23" s="165"/>
      <c r="AB23" s="165"/>
      <c r="AC23" s="165"/>
      <c r="AD23" s="165"/>
      <c r="AE23" s="165"/>
      <c r="AF23" s="165"/>
      <c r="AG23" s="165" t="s">
        <v>189</v>
      </c>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row>
    <row r="24" spans="1:60" ht="12.75" customHeight="1" outlineLevel="2">
      <c r="A24" s="174"/>
      <c r="B24" s="175"/>
      <c r="C24" s="247" t="s">
        <v>457</v>
      </c>
      <c r="D24" s="200"/>
      <c r="E24" s="200"/>
      <c r="F24" s="200"/>
      <c r="G24" s="200"/>
      <c r="H24" s="164"/>
      <c r="I24" s="164"/>
      <c r="J24" s="164"/>
      <c r="K24" s="164"/>
      <c r="L24" s="164"/>
      <c r="M24" s="164"/>
      <c r="N24" s="176"/>
      <c r="O24" s="176"/>
      <c r="P24" s="176"/>
      <c r="Q24" s="176"/>
      <c r="R24" s="164"/>
      <c r="S24" s="164"/>
      <c r="T24" s="164"/>
      <c r="U24" s="164"/>
      <c r="V24" s="164"/>
      <c r="W24" s="164"/>
      <c r="X24" s="164"/>
      <c r="Y24" s="164"/>
      <c r="Z24" s="165"/>
      <c r="AA24" s="165"/>
      <c r="AB24" s="165"/>
      <c r="AC24" s="165"/>
      <c r="AD24" s="165"/>
      <c r="AE24" s="165"/>
      <c r="AF24" s="165"/>
      <c r="AG24" s="165" t="s">
        <v>191</v>
      </c>
      <c r="AH24" s="165"/>
      <c r="AI24" s="165"/>
      <c r="AJ24" s="165"/>
      <c r="AK24" s="165"/>
      <c r="AL24" s="165"/>
      <c r="AM24" s="165"/>
      <c r="AN24" s="165"/>
      <c r="AO24" s="165"/>
      <c r="AP24" s="165"/>
      <c r="AQ24" s="165"/>
      <c r="AR24" s="165"/>
      <c r="AS24" s="165"/>
      <c r="AT24" s="165"/>
      <c r="AU24" s="165"/>
      <c r="AV24" s="165"/>
      <c r="AW24" s="165"/>
      <c r="AX24" s="165"/>
      <c r="AY24" s="165"/>
      <c r="AZ24" s="165"/>
      <c r="BA24" s="177" t="str">
        <f>C24</f>
        <v>kamenivo hrubé drcené vel. 32 - 63 mm s výplňovým kamenivem (vibrovaný štěrk), s rozprostřením, vlhčením a zhutněním</v>
      </c>
      <c r="BB24" s="165"/>
      <c r="BC24" s="165"/>
      <c r="BD24" s="165"/>
      <c r="BE24" s="165"/>
      <c r="BF24" s="165"/>
      <c r="BG24" s="165"/>
      <c r="BH24" s="165"/>
    </row>
    <row r="25" spans="1:60" ht="12.75" customHeight="1" outlineLevel="1">
      <c r="A25" s="156">
        <v>7</v>
      </c>
      <c r="B25" s="157" t="s">
        <v>458</v>
      </c>
      <c r="C25" s="158" t="s">
        <v>459</v>
      </c>
      <c r="D25" s="159" t="s">
        <v>217</v>
      </c>
      <c r="E25" s="160">
        <v>32</v>
      </c>
      <c r="F25" s="161"/>
      <c r="G25" s="162">
        <f aca="true" t="shared" si="0" ref="G25:G26">ROUND(E25*F25,2)</f>
        <v>0</v>
      </c>
      <c r="H25" s="161">
        <v>57.03</v>
      </c>
      <c r="I25" s="162">
        <f aca="true" t="shared" si="1" ref="I25:I26">ROUND(E25*H25,2)</f>
        <v>1824.96</v>
      </c>
      <c r="J25" s="161">
        <v>24.87</v>
      </c>
      <c r="K25" s="162">
        <f aca="true" t="shared" si="2" ref="K25:K26">ROUND(E25*J25,2)</f>
        <v>795.84</v>
      </c>
      <c r="L25" s="162">
        <v>21</v>
      </c>
      <c r="M25" s="162">
        <f aca="true" t="shared" si="3" ref="M25:M26">G25*(1+L25/100)</f>
        <v>0</v>
      </c>
      <c r="N25" s="160">
        <v>0.1512</v>
      </c>
      <c r="O25" s="160">
        <f aca="true" t="shared" si="4" ref="O25:O26">ROUND(E25*N25,2)</f>
        <v>4.84</v>
      </c>
      <c r="P25" s="160">
        <v>0</v>
      </c>
      <c r="Q25" s="160">
        <f aca="true" t="shared" si="5" ref="Q25:Q26">ROUND(E25*P25,2)</f>
        <v>0</v>
      </c>
      <c r="R25" s="162" t="s">
        <v>249</v>
      </c>
      <c r="S25" s="162" t="s">
        <v>151</v>
      </c>
      <c r="T25" s="163" t="s">
        <v>151</v>
      </c>
      <c r="U25" s="164">
        <v>0.023</v>
      </c>
      <c r="V25" s="164">
        <f aca="true" t="shared" si="6" ref="V25:V26">ROUND(E25*U25,2)</f>
        <v>0.74</v>
      </c>
      <c r="W25" s="164"/>
      <c r="X25" s="164" t="s">
        <v>188</v>
      </c>
      <c r="Y25" s="164" t="s">
        <v>154</v>
      </c>
      <c r="Z25" s="165"/>
      <c r="AA25" s="165"/>
      <c r="AB25" s="165"/>
      <c r="AC25" s="165"/>
      <c r="AD25" s="165"/>
      <c r="AE25" s="165"/>
      <c r="AF25" s="165"/>
      <c r="AG25" s="165" t="s">
        <v>189</v>
      </c>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row>
    <row r="26" spans="1:60" ht="12.75" customHeight="1" outlineLevel="1">
      <c r="A26" s="166">
        <v>8</v>
      </c>
      <c r="B26" s="167" t="s">
        <v>460</v>
      </c>
      <c r="C26" s="168" t="s">
        <v>461</v>
      </c>
      <c r="D26" s="169" t="s">
        <v>217</v>
      </c>
      <c r="E26" s="170">
        <v>32</v>
      </c>
      <c r="F26" s="171"/>
      <c r="G26" s="172">
        <f t="shared" si="0"/>
        <v>0</v>
      </c>
      <c r="H26" s="171">
        <v>94.51</v>
      </c>
      <c r="I26" s="172">
        <f t="shared" si="1"/>
        <v>3024.32</v>
      </c>
      <c r="J26" s="171">
        <v>47.49</v>
      </c>
      <c r="K26" s="172">
        <f t="shared" si="2"/>
        <v>1519.68</v>
      </c>
      <c r="L26" s="172">
        <v>21</v>
      </c>
      <c r="M26" s="172">
        <f t="shared" si="3"/>
        <v>0</v>
      </c>
      <c r="N26" s="170">
        <v>0.08096</v>
      </c>
      <c r="O26" s="170">
        <f t="shared" si="4"/>
        <v>2.59</v>
      </c>
      <c r="P26" s="170">
        <v>0</v>
      </c>
      <c r="Q26" s="170">
        <f t="shared" si="5"/>
        <v>0</v>
      </c>
      <c r="R26" s="172"/>
      <c r="S26" s="172" t="s">
        <v>178</v>
      </c>
      <c r="T26" s="173" t="s">
        <v>152</v>
      </c>
      <c r="U26" s="164">
        <v>0.023</v>
      </c>
      <c r="V26" s="164">
        <f t="shared" si="6"/>
        <v>0.74</v>
      </c>
      <c r="W26" s="164"/>
      <c r="X26" s="164" t="s">
        <v>188</v>
      </c>
      <c r="Y26" s="164" t="s">
        <v>154</v>
      </c>
      <c r="Z26" s="165"/>
      <c r="AA26" s="165"/>
      <c r="AB26" s="165"/>
      <c r="AC26" s="165"/>
      <c r="AD26" s="165"/>
      <c r="AE26" s="165"/>
      <c r="AF26" s="165"/>
      <c r="AG26" s="165" t="s">
        <v>189</v>
      </c>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row>
    <row r="27" spans="1:60" ht="12.75" customHeight="1" outlineLevel="2">
      <c r="A27" s="174"/>
      <c r="B27" s="175"/>
      <c r="C27" s="186" t="s">
        <v>462</v>
      </c>
      <c r="D27" s="187"/>
      <c r="E27" s="188">
        <v>32</v>
      </c>
      <c r="F27" s="164"/>
      <c r="G27" s="164"/>
      <c r="H27" s="164"/>
      <c r="I27" s="164"/>
      <c r="J27" s="164"/>
      <c r="K27" s="164"/>
      <c r="L27" s="164"/>
      <c r="M27" s="164"/>
      <c r="N27" s="176"/>
      <c r="O27" s="176"/>
      <c r="P27" s="176"/>
      <c r="Q27" s="176"/>
      <c r="R27" s="164"/>
      <c r="S27" s="164"/>
      <c r="T27" s="164"/>
      <c r="U27" s="164"/>
      <c r="V27" s="164"/>
      <c r="W27" s="164"/>
      <c r="X27" s="164"/>
      <c r="Y27" s="164"/>
      <c r="Z27" s="165"/>
      <c r="AA27" s="165"/>
      <c r="AB27" s="165"/>
      <c r="AC27" s="165"/>
      <c r="AD27" s="165"/>
      <c r="AE27" s="165"/>
      <c r="AF27" s="165"/>
      <c r="AG27" s="165" t="s">
        <v>195</v>
      </c>
      <c r="AH27" s="165">
        <v>5</v>
      </c>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row>
    <row r="28" spans="1:60" ht="12.75" customHeight="1" outlineLevel="1">
      <c r="A28" s="166">
        <v>9</v>
      </c>
      <c r="B28" s="167" t="s">
        <v>463</v>
      </c>
      <c r="C28" s="168" t="s">
        <v>464</v>
      </c>
      <c r="D28" s="169" t="s">
        <v>217</v>
      </c>
      <c r="E28" s="170">
        <v>32</v>
      </c>
      <c r="F28" s="171"/>
      <c r="G28" s="172">
        <f>ROUND(E28*F28,2)</f>
        <v>0</v>
      </c>
      <c r="H28" s="171">
        <v>112.5</v>
      </c>
      <c r="I28" s="172">
        <f>ROUND(E28*H28,2)</f>
        <v>3600</v>
      </c>
      <c r="J28" s="171">
        <v>47.5</v>
      </c>
      <c r="K28" s="172">
        <f>ROUND(E28*J28,2)</f>
        <v>1520</v>
      </c>
      <c r="L28" s="172">
        <v>21</v>
      </c>
      <c r="M28" s="172">
        <f>G28*(1+L28/100)</f>
        <v>0</v>
      </c>
      <c r="N28" s="170">
        <v>0.1012</v>
      </c>
      <c r="O28" s="170">
        <f>ROUND(E28*N28,2)</f>
        <v>3.24</v>
      </c>
      <c r="P28" s="170">
        <v>0</v>
      </c>
      <c r="Q28" s="170">
        <f>ROUND(E28*P28,2)</f>
        <v>0</v>
      </c>
      <c r="R28" s="172"/>
      <c r="S28" s="172" t="s">
        <v>178</v>
      </c>
      <c r="T28" s="173" t="s">
        <v>152</v>
      </c>
      <c r="U28" s="164">
        <v>0.024</v>
      </c>
      <c r="V28" s="164">
        <f>ROUND(E28*U28,2)</f>
        <v>0.77</v>
      </c>
      <c r="W28" s="164"/>
      <c r="X28" s="164" t="s">
        <v>188</v>
      </c>
      <c r="Y28" s="164" t="s">
        <v>154</v>
      </c>
      <c r="Z28" s="165"/>
      <c r="AA28" s="165"/>
      <c r="AB28" s="165"/>
      <c r="AC28" s="165"/>
      <c r="AD28" s="165"/>
      <c r="AE28" s="165"/>
      <c r="AF28" s="165"/>
      <c r="AG28" s="165" t="s">
        <v>189</v>
      </c>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row>
    <row r="29" spans="1:60" ht="12.75" customHeight="1" outlineLevel="2">
      <c r="A29" s="174"/>
      <c r="B29" s="175"/>
      <c r="C29" s="186" t="s">
        <v>465</v>
      </c>
      <c r="D29" s="187"/>
      <c r="E29" s="188">
        <v>32</v>
      </c>
      <c r="F29" s="164"/>
      <c r="G29" s="164"/>
      <c r="H29" s="164"/>
      <c r="I29" s="164"/>
      <c r="J29" s="164"/>
      <c r="K29" s="164"/>
      <c r="L29" s="164"/>
      <c r="M29" s="164"/>
      <c r="N29" s="176"/>
      <c r="O29" s="176"/>
      <c r="P29" s="176"/>
      <c r="Q29" s="176"/>
      <c r="R29" s="164"/>
      <c r="S29" s="164"/>
      <c r="T29" s="164"/>
      <c r="U29" s="164"/>
      <c r="V29" s="164"/>
      <c r="W29" s="164"/>
      <c r="X29" s="164"/>
      <c r="Y29" s="164"/>
      <c r="Z29" s="165"/>
      <c r="AA29" s="165"/>
      <c r="AB29" s="165"/>
      <c r="AC29" s="165"/>
      <c r="AD29" s="165"/>
      <c r="AE29" s="165"/>
      <c r="AF29" s="165"/>
      <c r="AG29" s="165" t="s">
        <v>195</v>
      </c>
      <c r="AH29" s="165">
        <v>0</v>
      </c>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row>
    <row r="30" spans="1:33" ht="12.75" customHeight="1">
      <c r="A30" s="148" t="s">
        <v>146</v>
      </c>
      <c r="B30" s="149" t="s">
        <v>100</v>
      </c>
      <c r="C30" s="150" t="s">
        <v>101</v>
      </c>
      <c r="D30" s="151"/>
      <c r="E30" s="152"/>
      <c r="F30" s="153"/>
      <c r="G30" s="153">
        <f>SUMIF(AG31:AG33,"&lt;&gt;NOR",G31:G33)</f>
        <v>0</v>
      </c>
      <c r="H30" s="153"/>
      <c r="I30" s="153">
        <f>SUM(I31:I33)</f>
        <v>0</v>
      </c>
      <c r="J30" s="153"/>
      <c r="K30" s="153">
        <f>SUM(K31:K33)</f>
        <v>3318.7599999999998</v>
      </c>
      <c r="L30" s="153"/>
      <c r="M30" s="153">
        <f>SUM(M31:M33)</f>
        <v>0</v>
      </c>
      <c r="N30" s="152"/>
      <c r="O30" s="152">
        <f>SUM(O31:O33)</f>
        <v>0</v>
      </c>
      <c r="P30" s="152"/>
      <c r="Q30" s="152">
        <f>SUM(Q31:Q33)</f>
        <v>0</v>
      </c>
      <c r="R30" s="153"/>
      <c r="S30" s="153"/>
      <c r="T30" s="154"/>
      <c r="U30" s="155"/>
      <c r="V30" s="155">
        <f>SUM(V31:V33)</f>
        <v>1.68</v>
      </c>
      <c r="W30" s="155"/>
      <c r="X30" s="155"/>
      <c r="Y30" s="155"/>
      <c r="AG30" s="111" t="s">
        <v>147</v>
      </c>
    </row>
    <row r="31" spans="1:60" ht="12.75" customHeight="1" outlineLevel="1">
      <c r="A31" s="156">
        <v>10</v>
      </c>
      <c r="B31" s="157" t="s">
        <v>325</v>
      </c>
      <c r="C31" s="158" t="s">
        <v>326</v>
      </c>
      <c r="D31" s="159" t="s">
        <v>232</v>
      </c>
      <c r="E31" s="160">
        <v>22.4544</v>
      </c>
      <c r="F31" s="161"/>
      <c r="G31" s="162">
        <f aca="true" t="shared" si="7" ref="G31:G32">ROUND(E31*F31,2)</f>
        <v>0</v>
      </c>
      <c r="H31" s="161">
        <v>0</v>
      </c>
      <c r="I31" s="162">
        <f aca="true" t="shared" si="8" ref="I31:I32">ROUND(E31*H31,2)</f>
        <v>0</v>
      </c>
      <c r="J31" s="161">
        <v>107</v>
      </c>
      <c r="K31" s="162">
        <f aca="true" t="shared" si="9" ref="K31:K32">ROUND(E31*J31,2)</f>
        <v>2402.62</v>
      </c>
      <c r="L31" s="162">
        <v>21</v>
      </c>
      <c r="M31" s="162">
        <f aca="true" t="shared" si="10" ref="M31:M32">G31*(1+L31/100)</f>
        <v>0</v>
      </c>
      <c r="N31" s="160">
        <v>0</v>
      </c>
      <c r="O31" s="160">
        <f aca="true" t="shared" si="11" ref="O31:O32">ROUND(E31*N31,2)</f>
        <v>0</v>
      </c>
      <c r="P31" s="160">
        <v>0</v>
      </c>
      <c r="Q31" s="160">
        <f aca="true" t="shared" si="12" ref="Q31:Q32">ROUND(E31*P31,2)</f>
        <v>0</v>
      </c>
      <c r="R31" s="162" t="s">
        <v>327</v>
      </c>
      <c r="S31" s="162" t="s">
        <v>151</v>
      </c>
      <c r="T31" s="163" t="s">
        <v>151</v>
      </c>
      <c r="U31" s="164">
        <v>0.075</v>
      </c>
      <c r="V31" s="164">
        <f aca="true" t="shared" si="13" ref="V31:V32">ROUND(E31*U31,2)</f>
        <v>1.68</v>
      </c>
      <c r="W31" s="164"/>
      <c r="X31" s="164" t="s">
        <v>328</v>
      </c>
      <c r="Y31" s="164" t="s">
        <v>154</v>
      </c>
      <c r="Z31" s="165"/>
      <c r="AA31" s="165"/>
      <c r="AB31" s="165"/>
      <c r="AC31" s="165"/>
      <c r="AD31" s="165"/>
      <c r="AE31" s="165"/>
      <c r="AF31" s="165"/>
      <c r="AG31" s="165" t="s">
        <v>329</v>
      </c>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row>
    <row r="32" spans="1:60" ht="12.75" customHeight="1" outlineLevel="1">
      <c r="A32" s="166">
        <v>11</v>
      </c>
      <c r="B32" s="167" t="s">
        <v>466</v>
      </c>
      <c r="C32" s="168" t="s">
        <v>467</v>
      </c>
      <c r="D32" s="169" t="s">
        <v>232</v>
      </c>
      <c r="E32" s="170">
        <v>22.4544</v>
      </c>
      <c r="F32" s="171"/>
      <c r="G32" s="172">
        <f t="shared" si="7"/>
        <v>0</v>
      </c>
      <c r="H32" s="171">
        <v>0</v>
      </c>
      <c r="I32" s="172">
        <f t="shared" si="8"/>
        <v>0</v>
      </c>
      <c r="J32" s="171">
        <v>40.8</v>
      </c>
      <c r="K32" s="172">
        <f t="shared" si="9"/>
        <v>916.14</v>
      </c>
      <c r="L32" s="172">
        <v>21</v>
      </c>
      <c r="M32" s="172">
        <f t="shared" si="10"/>
        <v>0</v>
      </c>
      <c r="N32" s="170">
        <v>0</v>
      </c>
      <c r="O32" s="170">
        <f t="shared" si="11"/>
        <v>0</v>
      </c>
      <c r="P32" s="170">
        <v>0</v>
      </c>
      <c r="Q32" s="170">
        <f t="shared" si="12"/>
        <v>0</v>
      </c>
      <c r="R32" s="172" t="s">
        <v>249</v>
      </c>
      <c r="S32" s="172" t="s">
        <v>151</v>
      </c>
      <c r="T32" s="173" t="s">
        <v>151</v>
      </c>
      <c r="U32" s="164">
        <v>0</v>
      </c>
      <c r="V32" s="164">
        <f t="shared" si="13"/>
        <v>0</v>
      </c>
      <c r="W32" s="164"/>
      <c r="X32" s="164" t="s">
        <v>328</v>
      </c>
      <c r="Y32" s="164" t="s">
        <v>154</v>
      </c>
      <c r="Z32" s="165"/>
      <c r="AA32" s="165"/>
      <c r="AB32" s="165"/>
      <c r="AC32" s="165"/>
      <c r="AD32" s="165"/>
      <c r="AE32" s="165"/>
      <c r="AF32" s="165"/>
      <c r="AG32" s="165" t="s">
        <v>329</v>
      </c>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row>
    <row r="33" spans="1:60" ht="12.75" customHeight="1" outlineLevel="2">
      <c r="A33" s="174"/>
      <c r="B33" s="175"/>
      <c r="C33" s="247" t="s">
        <v>446</v>
      </c>
      <c r="D33" s="200"/>
      <c r="E33" s="200"/>
      <c r="F33" s="200"/>
      <c r="G33" s="200"/>
      <c r="H33" s="164"/>
      <c r="I33" s="164"/>
      <c r="J33" s="164"/>
      <c r="K33" s="164"/>
      <c r="L33" s="164"/>
      <c r="M33" s="164"/>
      <c r="N33" s="176"/>
      <c r="O33" s="176"/>
      <c r="P33" s="176"/>
      <c r="Q33" s="176"/>
      <c r="R33" s="164"/>
      <c r="S33" s="164"/>
      <c r="T33" s="164"/>
      <c r="U33" s="164"/>
      <c r="V33" s="164"/>
      <c r="W33" s="164"/>
      <c r="X33" s="164"/>
      <c r="Y33" s="164"/>
      <c r="Z33" s="165"/>
      <c r="AA33" s="165"/>
      <c r="AB33" s="165"/>
      <c r="AC33" s="165"/>
      <c r="AD33" s="165"/>
      <c r="AE33" s="165"/>
      <c r="AF33" s="165"/>
      <c r="AG33" s="165" t="s">
        <v>191</v>
      </c>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row>
    <row r="34" spans="1:33" ht="12.75" customHeight="1">
      <c r="A34" s="148" t="s">
        <v>146</v>
      </c>
      <c r="B34" s="149" t="s">
        <v>102</v>
      </c>
      <c r="C34" s="150" t="s">
        <v>103</v>
      </c>
      <c r="D34" s="151"/>
      <c r="E34" s="152"/>
      <c r="F34" s="153"/>
      <c r="G34" s="153">
        <f>SUMIF(AG35:AG41,"&lt;&gt;NOR",G35:G41)</f>
        <v>0</v>
      </c>
      <c r="H34" s="153"/>
      <c r="I34" s="153">
        <f>SUM(I35:I41)</f>
        <v>17836.17</v>
      </c>
      <c r="J34" s="153"/>
      <c r="K34" s="153">
        <f>SUM(K35:K41)</f>
        <v>12310.35</v>
      </c>
      <c r="L34" s="153"/>
      <c r="M34" s="153">
        <f>SUM(M35:M41)</f>
        <v>0</v>
      </c>
      <c r="N34" s="152"/>
      <c r="O34" s="152">
        <f>SUM(O35:O41)</f>
        <v>0.25</v>
      </c>
      <c r="P34" s="152"/>
      <c r="Q34" s="152">
        <f>SUM(Q35:Q41)</f>
        <v>0</v>
      </c>
      <c r="R34" s="153"/>
      <c r="S34" s="153"/>
      <c r="T34" s="154"/>
      <c r="U34" s="155"/>
      <c r="V34" s="155">
        <f>SUM(V35:V41)</f>
        <v>22.919999999999998</v>
      </c>
      <c r="W34" s="155"/>
      <c r="X34" s="155"/>
      <c r="Y34" s="155"/>
      <c r="AG34" s="111" t="s">
        <v>147</v>
      </c>
    </row>
    <row r="35" spans="1:60" ht="12.75" customHeight="1" outlineLevel="1">
      <c r="A35" s="166">
        <v>12</v>
      </c>
      <c r="B35" s="167" t="s">
        <v>468</v>
      </c>
      <c r="C35" s="168" t="s">
        <v>469</v>
      </c>
      <c r="D35" s="169" t="s">
        <v>339</v>
      </c>
      <c r="E35" s="170">
        <v>220.823</v>
      </c>
      <c r="F35" s="171"/>
      <c r="G35" s="172">
        <f>ROUND(E35*F35,2)</f>
        <v>0</v>
      </c>
      <c r="H35" s="171">
        <v>12.02</v>
      </c>
      <c r="I35" s="172">
        <f>ROUND(E35*H35,2)</f>
        <v>2654.29</v>
      </c>
      <c r="J35" s="171">
        <v>53.98</v>
      </c>
      <c r="K35" s="172">
        <f>ROUND(E35*J35,2)</f>
        <v>11920.03</v>
      </c>
      <c r="L35" s="172">
        <v>21</v>
      </c>
      <c r="M35" s="172">
        <f>G35*(1+L35/100)</f>
        <v>0</v>
      </c>
      <c r="N35" s="170">
        <v>5E-05</v>
      </c>
      <c r="O35" s="170">
        <f>ROUND(E35*N35,2)</f>
        <v>0.01</v>
      </c>
      <c r="P35" s="170">
        <v>0</v>
      </c>
      <c r="Q35" s="170">
        <f>ROUND(E35*P35,2)</f>
        <v>0</v>
      </c>
      <c r="R35" s="172" t="s">
        <v>340</v>
      </c>
      <c r="S35" s="172" t="s">
        <v>151</v>
      </c>
      <c r="T35" s="173" t="s">
        <v>151</v>
      </c>
      <c r="U35" s="164">
        <v>0.1</v>
      </c>
      <c r="V35" s="164">
        <f>ROUND(E35*U35,2)</f>
        <v>22.08</v>
      </c>
      <c r="W35" s="164"/>
      <c r="X35" s="164" t="s">
        <v>188</v>
      </c>
      <c r="Y35" s="164" t="s">
        <v>341</v>
      </c>
      <c r="Z35" s="165"/>
      <c r="AA35" s="165"/>
      <c r="AB35" s="165"/>
      <c r="AC35" s="165"/>
      <c r="AD35" s="165"/>
      <c r="AE35" s="165"/>
      <c r="AF35" s="165"/>
      <c r="AG35" s="165" t="s">
        <v>189</v>
      </c>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row>
    <row r="36" spans="1:60" ht="12.75" customHeight="1" outlineLevel="2">
      <c r="A36" s="174"/>
      <c r="B36" s="175"/>
      <c r="C36" s="186" t="s">
        <v>470</v>
      </c>
      <c r="D36" s="187"/>
      <c r="E36" s="188">
        <v>202.4</v>
      </c>
      <c r="F36" s="164"/>
      <c r="G36" s="164"/>
      <c r="H36" s="164"/>
      <c r="I36" s="164"/>
      <c r="J36" s="164"/>
      <c r="K36" s="164"/>
      <c r="L36" s="164"/>
      <c r="M36" s="164"/>
      <c r="N36" s="176"/>
      <c r="O36" s="176"/>
      <c r="P36" s="176"/>
      <c r="Q36" s="176"/>
      <c r="R36" s="164"/>
      <c r="S36" s="164"/>
      <c r="T36" s="164"/>
      <c r="U36" s="164"/>
      <c r="V36" s="164"/>
      <c r="W36" s="164"/>
      <c r="X36" s="164"/>
      <c r="Y36" s="164"/>
      <c r="Z36" s="165"/>
      <c r="AA36" s="165"/>
      <c r="AB36" s="165"/>
      <c r="AC36" s="165"/>
      <c r="AD36" s="165"/>
      <c r="AE36" s="165"/>
      <c r="AF36" s="165"/>
      <c r="AG36" s="165" t="s">
        <v>195</v>
      </c>
      <c r="AH36" s="165">
        <v>0</v>
      </c>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row>
    <row r="37" spans="1:60" ht="12.75" customHeight="1" outlineLevel="3">
      <c r="A37" s="174"/>
      <c r="B37" s="175"/>
      <c r="C37" s="186" t="s">
        <v>471</v>
      </c>
      <c r="D37" s="187"/>
      <c r="E37" s="188">
        <v>18.423</v>
      </c>
      <c r="F37" s="164"/>
      <c r="G37" s="164"/>
      <c r="H37" s="164"/>
      <c r="I37" s="164"/>
      <c r="J37" s="164"/>
      <c r="K37" s="164"/>
      <c r="L37" s="164"/>
      <c r="M37" s="164"/>
      <c r="N37" s="176"/>
      <c r="O37" s="176"/>
      <c r="P37" s="176"/>
      <c r="Q37" s="176"/>
      <c r="R37" s="164"/>
      <c r="S37" s="164"/>
      <c r="T37" s="164"/>
      <c r="U37" s="164"/>
      <c r="V37" s="164"/>
      <c r="W37" s="164"/>
      <c r="X37" s="164"/>
      <c r="Y37" s="164"/>
      <c r="Z37" s="165"/>
      <c r="AA37" s="165"/>
      <c r="AB37" s="165"/>
      <c r="AC37" s="165"/>
      <c r="AD37" s="165"/>
      <c r="AE37" s="165"/>
      <c r="AF37" s="165"/>
      <c r="AG37" s="165" t="s">
        <v>195</v>
      </c>
      <c r="AH37" s="165">
        <v>0</v>
      </c>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row>
    <row r="38" spans="1:60" ht="12.75" customHeight="1" outlineLevel="1">
      <c r="A38" s="166">
        <v>13</v>
      </c>
      <c r="B38" s="167" t="s">
        <v>367</v>
      </c>
      <c r="C38" s="168" t="s">
        <v>472</v>
      </c>
      <c r="D38" s="169" t="s">
        <v>232</v>
      </c>
      <c r="E38" s="170">
        <v>0.24291</v>
      </c>
      <c r="F38" s="171"/>
      <c r="G38" s="172">
        <f>ROUND(E38*F38,2)</f>
        <v>0</v>
      </c>
      <c r="H38" s="171">
        <v>62500</v>
      </c>
      <c r="I38" s="172">
        <f>ROUND(E38*H38,2)</f>
        <v>15181.88</v>
      </c>
      <c r="J38" s="171">
        <v>0</v>
      </c>
      <c r="K38" s="172">
        <f>ROUND(E38*J38,2)</f>
        <v>0</v>
      </c>
      <c r="L38" s="172">
        <v>21</v>
      </c>
      <c r="M38" s="172">
        <f>G38*(1+L38/100)</f>
        <v>0</v>
      </c>
      <c r="N38" s="170">
        <v>1</v>
      </c>
      <c r="O38" s="170">
        <f>ROUND(E38*N38,2)</f>
        <v>0.24</v>
      </c>
      <c r="P38" s="170">
        <v>0</v>
      </c>
      <c r="Q38" s="170">
        <f>ROUND(E38*P38,2)</f>
        <v>0</v>
      </c>
      <c r="R38" s="172"/>
      <c r="S38" s="172" t="s">
        <v>178</v>
      </c>
      <c r="T38" s="173" t="s">
        <v>152</v>
      </c>
      <c r="U38" s="164">
        <v>0</v>
      </c>
      <c r="V38" s="164">
        <f>ROUND(E38*U38,2)</f>
        <v>0</v>
      </c>
      <c r="W38" s="164"/>
      <c r="X38" s="164" t="s">
        <v>314</v>
      </c>
      <c r="Y38" s="164" t="s">
        <v>154</v>
      </c>
      <c r="Z38" s="165"/>
      <c r="AA38" s="165"/>
      <c r="AB38" s="165"/>
      <c r="AC38" s="165"/>
      <c r="AD38" s="165"/>
      <c r="AE38" s="165"/>
      <c r="AF38" s="165"/>
      <c r="AG38" s="165" t="s">
        <v>315</v>
      </c>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row>
    <row r="39" spans="1:60" ht="12.75" customHeight="1" outlineLevel="2">
      <c r="A39" s="174"/>
      <c r="B39" s="175"/>
      <c r="C39" s="186" t="s">
        <v>473</v>
      </c>
      <c r="D39" s="187"/>
      <c r="E39" s="188">
        <v>0.24291</v>
      </c>
      <c r="F39" s="164"/>
      <c r="G39" s="164"/>
      <c r="H39" s="164"/>
      <c r="I39" s="164"/>
      <c r="J39" s="164"/>
      <c r="K39" s="164"/>
      <c r="L39" s="164"/>
      <c r="M39" s="164"/>
      <c r="N39" s="176"/>
      <c r="O39" s="176"/>
      <c r="P39" s="176"/>
      <c r="Q39" s="176"/>
      <c r="R39" s="164"/>
      <c r="S39" s="164"/>
      <c r="T39" s="164"/>
      <c r="U39" s="164"/>
      <c r="V39" s="164"/>
      <c r="W39" s="164"/>
      <c r="X39" s="164"/>
      <c r="Y39" s="164"/>
      <c r="Z39" s="165"/>
      <c r="AA39" s="165"/>
      <c r="AB39" s="165"/>
      <c r="AC39" s="165"/>
      <c r="AD39" s="165"/>
      <c r="AE39" s="165"/>
      <c r="AF39" s="165"/>
      <c r="AG39" s="165" t="s">
        <v>195</v>
      </c>
      <c r="AH39" s="165">
        <v>5</v>
      </c>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row>
    <row r="40" spans="1:60" ht="12.75" customHeight="1" outlineLevel="1">
      <c r="A40" s="166">
        <v>14</v>
      </c>
      <c r="B40" s="167" t="s">
        <v>377</v>
      </c>
      <c r="C40" s="168" t="s">
        <v>378</v>
      </c>
      <c r="D40" s="169" t="s">
        <v>232</v>
      </c>
      <c r="E40" s="170">
        <v>0.25395</v>
      </c>
      <c r="F40" s="171"/>
      <c r="G40" s="172">
        <f>ROUND(E40*F40,2)</f>
        <v>0</v>
      </c>
      <c r="H40" s="171">
        <v>0</v>
      </c>
      <c r="I40" s="172">
        <f>ROUND(E40*H40,2)</f>
        <v>0</v>
      </c>
      <c r="J40" s="171">
        <v>1537</v>
      </c>
      <c r="K40" s="172">
        <f>ROUND(E40*J40,2)</f>
        <v>390.32</v>
      </c>
      <c r="L40" s="172">
        <v>21</v>
      </c>
      <c r="M40" s="172">
        <f>G40*(1+L40/100)</f>
        <v>0</v>
      </c>
      <c r="N40" s="170">
        <v>0</v>
      </c>
      <c r="O40" s="170">
        <f>ROUND(E40*N40,2)</f>
        <v>0</v>
      </c>
      <c r="P40" s="170">
        <v>0</v>
      </c>
      <c r="Q40" s="170">
        <f>ROUND(E40*P40,2)</f>
        <v>0</v>
      </c>
      <c r="R40" s="172" t="s">
        <v>340</v>
      </c>
      <c r="S40" s="172" t="s">
        <v>151</v>
      </c>
      <c r="T40" s="173" t="s">
        <v>151</v>
      </c>
      <c r="U40" s="164">
        <v>3.327</v>
      </c>
      <c r="V40" s="164">
        <f>ROUND(E40*U40,2)</f>
        <v>0.84</v>
      </c>
      <c r="W40" s="164"/>
      <c r="X40" s="164" t="s">
        <v>328</v>
      </c>
      <c r="Y40" s="164" t="s">
        <v>154</v>
      </c>
      <c r="Z40" s="165"/>
      <c r="AA40" s="165"/>
      <c r="AB40" s="165"/>
      <c r="AC40" s="165"/>
      <c r="AD40" s="165"/>
      <c r="AE40" s="165"/>
      <c r="AF40" s="165"/>
      <c r="AG40" s="165" t="s">
        <v>329</v>
      </c>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row>
    <row r="41" spans="1:60" ht="12.75" customHeight="1" outlineLevel="2">
      <c r="A41" s="174"/>
      <c r="B41" s="175"/>
      <c r="C41" s="247" t="s">
        <v>379</v>
      </c>
      <c r="D41" s="200"/>
      <c r="E41" s="200"/>
      <c r="F41" s="200"/>
      <c r="G41" s="200"/>
      <c r="H41" s="164"/>
      <c r="I41" s="164"/>
      <c r="J41" s="164"/>
      <c r="K41" s="164"/>
      <c r="L41" s="164"/>
      <c r="M41" s="164"/>
      <c r="N41" s="176"/>
      <c r="O41" s="176"/>
      <c r="P41" s="176"/>
      <c r="Q41" s="176"/>
      <c r="R41" s="164"/>
      <c r="S41" s="164"/>
      <c r="T41" s="164"/>
      <c r="U41" s="164"/>
      <c r="V41" s="164"/>
      <c r="W41" s="164"/>
      <c r="X41" s="164"/>
      <c r="Y41" s="164"/>
      <c r="Z41" s="165"/>
      <c r="AA41" s="165"/>
      <c r="AB41" s="165"/>
      <c r="AC41" s="165"/>
      <c r="AD41" s="165"/>
      <c r="AE41" s="165"/>
      <c r="AF41" s="165"/>
      <c r="AG41" s="165" t="s">
        <v>191</v>
      </c>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row>
    <row r="42" spans="1:33" ht="12.75" customHeight="1">
      <c r="A42" s="131"/>
      <c r="B42" s="134"/>
      <c r="C42" s="178"/>
      <c r="D42" s="136"/>
      <c r="E42" s="131"/>
      <c r="F42" s="131"/>
      <c r="G42" s="131"/>
      <c r="H42" s="131"/>
      <c r="I42" s="131"/>
      <c r="J42" s="131"/>
      <c r="K42" s="131"/>
      <c r="L42" s="131"/>
      <c r="M42" s="131"/>
      <c r="N42" s="131"/>
      <c r="O42" s="131"/>
      <c r="P42" s="131"/>
      <c r="Q42" s="131"/>
      <c r="R42" s="131"/>
      <c r="S42" s="131"/>
      <c r="T42" s="131"/>
      <c r="U42" s="131"/>
      <c r="V42" s="131"/>
      <c r="W42" s="131"/>
      <c r="X42" s="131"/>
      <c r="Y42" s="131"/>
      <c r="AE42" s="111">
        <v>15</v>
      </c>
      <c r="AF42" s="111">
        <v>21</v>
      </c>
      <c r="AG42" s="111" t="s">
        <v>132</v>
      </c>
    </row>
    <row r="43" spans="1:33" ht="12.75" customHeight="1">
      <c r="A43" s="179"/>
      <c r="B43" s="180" t="s">
        <v>21</v>
      </c>
      <c r="C43" s="181"/>
      <c r="D43" s="182"/>
      <c r="E43" s="183"/>
      <c r="F43" s="183"/>
      <c r="G43" s="184">
        <f>G8+G22+G30+G34</f>
        <v>0</v>
      </c>
      <c r="H43" s="131"/>
      <c r="I43" s="131"/>
      <c r="J43" s="131"/>
      <c r="K43" s="131"/>
      <c r="L43" s="131"/>
      <c r="M43" s="131"/>
      <c r="N43" s="131"/>
      <c r="O43" s="131"/>
      <c r="P43" s="131"/>
      <c r="Q43" s="131"/>
      <c r="R43" s="131"/>
      <c r="S43" s="131"/>
      <c r="T43" s="131"/>
      <c r="U43" s="131"/>
      <c r="V43" s="131"/>
      <c r="W43" s="131"/>
      <c r="X43" s="131"/>
      <c r="Y43" s="131"/>
      <c r="AE43" s="111">
        <f>SUMIF(L7:L41,AE42,G7:G41)</f>
        <v>0</v>
      </c>
      <c r="AF43" s="111">
        <f>SUMIF(L7:L41,AF42,G7:G41)</f>
        <v>0</v>
      </c>
      <c r="AG43" s="111" t="s">
        <v>182</v>
      </c>
    </row>
    <row r="44" spans="2:33" ht="12.75" customHeight="1">
      <c r="B44" s="138"/>
      <c r="C44" s="185"/>
      <c r="D44" s="86"/>
      <c r="AG44" s="111" t="s">
        <v>183</v>
      </c>
    </row>
    <row r="45" spans="2:4" ht="12.75" customHeight="1">
      <c r="B45" s="138"/>
      <c r="C45" s="138"/>
      <c r="D45" s="86"/>
    </row>
    <row r="46" spans="2:4" ht="12.75" customHeight="1">
      <c r="B46" s="138"/>
      <c r="C46" s="138"/>
      <c r="D46" s="86"/>
    </row>
    <row r="47" spans="2:4" ht="12.75" customHeight="1">
      <c r="B47" s="138"/>
      <c r="C47" s="138"/>
      <c r="D47" s="86"/>
    </row>
    <row r="48" spans="2:4" ht="12.75" customHeight="1">
      <c r="B48" s="138"/>
      <c r="C48" s="138"/>
      <c r="D48" s="86"/>
    </row>
    <row r="49" spans="2:4" ht="12.75" customHeight="1">
      <c r="B49" s="138"/>
      <c r="C49" s="138"/>
      <c r="D49" s="86"/>
    </row>
    <row r="50" spans="2:4" ht="12.75" customHeight="1">
      <c r="B50" s="138"/>
      <c r="C50" s="138"/>
      <c r="D50" s="86"/>
    </row>
    <row r="51" spans="2:4" ht="12.75" customHeight="1">
      <c r="B51" s="138"/>
      <c r="C51" s="138"/>
      <c r="D51" s="86"/>
    </row>
    <row r="52" spans="2:4" ht="12.75" customHeight="1">
      <c r="B52" s="138"/>
      <c r="C52" s="138"/>
      <c r="D52" s="86"/>
    </row>
    <row r="53" spans="2:4" ht="12.75" customHeight="1">
      <c r="B53" s="138"/>
      <c r="C53" s="138"/>
      <c r="D53" s="86"/>
    </row>
    <row r="54" spans="2:4" ht="12.75" customHeight="1">
      <c r="B54" s="138"/>
      <c r="C54" s="138"/>
      <c r="D54" s="86"/>
    </row>
    <row r="55" spans="2:4" ht="12.75" customHeight="1">
      <c r="B55" s="138"/>
      <c r="C55" s="138"/>
      <c r="D55" s="86"/>
    </row>
    <row r="56" spans="2:4" ht="12.75" customHeight="1">
      <c r="B56" s="138"/>
      <c r="C56" s="138"/>
      <c r="D56" s="86"/>
    </row>
    <row r="57" spans="2:4" ht="12.75" customHeight="1">
      <c r="B57" s="138"/>
      <c r="C57" s="138"/>
      <c r="D57" s="86"/>
    </row>
    <row r="58" spans="2:4" ht="12.75" customHeight="1">
      <c r="B58" s="138"/>
      <c r="C58" s="138"/>
      <c r="D58" s="86"/>
    </row>
    <row r="59" spans="2:4" ht="12.75" customHeight="1">
      <c r="B59" s="138"/>
      <c r="C59" s="138"/>
      <c r="D59" s="86"/>
    </row>
    <row r="60" spans="2:4" ht="12.75" customHeight="1">
      <c r="B60" s="138"/>
      <c r="C60" s="138"/>
      <c r="D60" s="86"/>
    </row>
    <row r="61" spans="2:4" ht="12.75" customHeight="1">
      <c r="B61" s="138"/>
      <c r="C61" s="138"/>
      <c r="D61" s="86"/>
    </row>
    <row r="62" spans="2:4" ht="12.75" customHeight="1">
      <c r="B62" s="138"/>
      <c r="C62" s="138"/>
      <c r="D62" s="86"/>
    </row>
    <row r="63" spans="2:4" ht="12.75" customHeight="1">
      <c r="B63" s="138"/>
      <c r="C63" s="138"/>
      <c r="D63" s="86"/>
    </row>
    <row r="64" spans="2:4" ht="12.75" customHeight="1">
      <c r="B64" s="138"/>
      <c r="C64" s="138"/>
      <c r="D64" s="86"/>
    </row>
    <row r="65" spans="2:4" ht="12.75" customHeight="1">
      <c r="B65" s="138"/>
      <c r="C65" s="138"/>
      <c r="D65" s="86"/>
    </row>
    <row r="66" spans="2:4" ht="12.75" customHeight="1">
      <c r="B66" s="138"/>
      <c r="C66" s="138"/>
      <c r="D66" s="86"/>
    </row>
    <row r="67" spans="2:4" ht="12.75" customHeight="1">
      <c r="B67" s="138"/>
      <c r="C67" s="138"/>
      <c r="D67" s="86"/>
    </row>
    <row r="68" spans="2:4" ht="12.75" customHeight="1">
      <c r="B68" s="138"/>
      <c r="C68" s="138"/>
      <c r="D68" s="86"/>
    </row>
    <row r="69" spans="2:4" ht="12.75" customHeight="1">
      <c r="B69" s="138"/>
      <c r="C69" s="138"/>
      <c r="D69" s="86"/>
    </row>
    <row r="70" spans="2:4" ht="12.75" customHeight="1">
      <c r="B70" s="138"/>
      <c r="C70" s="138"/>
      <c r="D70" s="86"/>
    </row>
    <row r="71" spans="2:4" ht="12.75" customHeight="1">
      <c r="B71" s="138"/>
      <c r="C71" s="138"/>
      <c r="D71" s="86"/>
    </row>
    <row r="72" spans="2:4" ht="12.75" customHeight="1">
      <c r="B72" s="138"/>
      <c r="C72" s="138"/>
      <c r="D72" s="86"/>
    </row>
    <row r="73" spans="2:4" ht="12.75" customHeight="1">
      <c r="B73" s="138"/>
      <c r="C73" s="138"/>
      <c r="D73" s="86"/>
    </row>
    <row r="74" spans="2:4" ht="12.75" customHeight="1">
      <c r="B74" s="138"/>
      <c r="C74" s="138"/>
      <c r="D74" s="86"/>
    </row>
    <row r="75" spans="2:4" ht="12.75" customHeight="1">
      <c r="B75" s="138"/>
      <c r="C75" s="138"/>
      <c r="D75" s="86"/>
    </row>
    <row r="76" spans="2:4" ht="12.75" customHeight="1">
      <c r="B76" s="138"/>
      <c r="C76" s="138"/>
      <c r="D76" s="86"/>
    </row>
    <row r="77" spans="2:4" ht="12.75" customHeight="1">
      <c r="B77" s="138"/>
      <c r="C77" s="138"/>
      <c r="D77" s="86"/>
    </row>
    <row r="78" spans="2:4" ht="12.75" customHeight="1">
      <c r="B78" s="138"/>
      <c r="C78" s="138"/>
      <c r="D78" s="86"/>
    </row>
    <row r="79" spans="2:4" ht="12.75" customHeight="1">
      <c r="B79" s="138"/>
      <c r="C79" s="138"/>
      <c r="D79" s="86"/>
    </row>
    <row r="80" spans="2:4" ht="12.75" customHeight="1">
      <c r="B80" s="138"/>
      <c r="C80" s="138"/>
      <c r="D80" s="86"/>
    </row>
    <row r="81" spans="2:4" ht="12.75" customHeight="1">
      <c r="B81" s="138"/>
      <c r="C81" s="138"/>
      <c r="D81" s="86"/>
    </row>
    <row r="82" spans="2:4" ht="12.75" customHeight="1">
      <c r="B82" s="138"/>
      <c r="C82" s="138"/>
      <c r="D82" s="86"/>
    </row>
    <row r="83" spans="2:4" ht="12.75" customHeight="1">
      <c r="B83" s="138"/>
      <c r="C83" s="138"/>
      <c r="D83" s="86"/>
    </row>
    <row r="84" spans="2:4" ht="12.75" customHeight="1">
      <c r="B84" s="138"/>
      <c r="C84" s="138"/>
      <c r="D84" s="86"/>
    </row>
    <row r="85" spans="2:4" ht="12.75" customHeight="1">
      <c r="B85" s="138"/>
      <c r="C85" s="138"/>
      <c r="D85" s="86"/>
    </row>
    <row r="86" spans="2:4" ht="12.75" customHeight="1">
      <c r="B86" s="138"/>
      <c r="C86" s="138"/>
      <c r="D86" s="86"/>
    </row>
    <row r="87" spans="2:4" ht="12.75" customHeight="1">
      <c r="B87" s="138"/>
      <c r="C87" s="138"/>
      <c r="D87" s="86"/>
    </row>
    <row r="88" spans="2:4" ht="12.75" customHeight="1">
      <c r="B88" s="138"/>
      <c r="C88" s="138"/>
      <c r="D88" s="86"/>
    </row>
    <row r="89" spans="2:4" ht="12.75" customHeight="1">
      <c r="B89" s="138"/>
      <c r="C89" s="138"/>
      <c r="D89" s="86"/>
    </row>
    <row r="90" spans="2:4" ht="12.75" customHeight="1">
      <c r="B90" s="138"/>
      <c r="C90" s="138"/>
      <c r="D90" s="86"/>
    </row>
    <row r="91" spans="2:4" ht="12.75" customHeight="1">
      <c r="B91" s="138"/>
      <c r="C91" s="138"/>
      <c r="D91" s="86"/>
    </row>
    <row r="92" spans="2:4" ht="12.75" customHeight="1">
      <c r="B92" s="138"/>
      <c r="C92" s="138"/>
      <c r="D92" s="86"/>
    </row>
    <row r="93" spans="2:4" ht="12.75" customHeight="1">
      <c r="B93" s="138"/>
      <c r="C93" s="138"/>
      <c r="D93" s="86"/>
    </row>
    <row r="94" spans="2:4" ht="12.75" customHeight="1">
      <c r="B94" s="138"/>
      <c r="C94" s="138"/>
      <c r="D94" s="86"/>
    </row>
    <row r="95" spans="2:4" ht="12.75" customHeight="1">
      <c r="B95" s="138"/>
      <c r="C95" s="138"/>
      <c r="D95" s="86"/>
    </row>
    <row r="96" spans="2:4" ht="12.75" customHeight="1">
      <c r="B96" s="138"/>
      <c r="C96" s="138"/>
      <c r="D96" s="86"/>
    </row>
    <row r="97" spans="2:4" ht="12.75" customHeight="1">
      <c r="B97" s="138"/>
      <c r="C97" s="138"/>
      <c r="D97" s="86"/>
    </row>
    <row r="98" spans="2:4" ht="12.75" customHeight="1">
      <c r="B98" s="138"/>
      <c r="C98" s="138"/>
      <c r="D98" s="86"/>
    </row>
    <row r="99" spans="2:4" ht="12.75" customHeight="1">
      <c r="B99" s="138"/>
      <c r="C99" s="138"/>
      <c r="D99" s="86"/>
    </row>
    <row r="100" spans="2:4" ht="12.75" customHeight="1">
      <c r="B100" s="138"/>
      <c r="C100" s="138"/>
      <c r="D100" s="86"/>
    </row>
    <row r="101" spans="2:4" ht="12.75" customHeight="1">
      <c r="B101" s="138"/>
      <c r="C101" s="138"/>
      <c r="D101" s="86"/>
    </row>
    <row r="102" spans="2:4" ht="12.75" customHeight="1">
      <c r="B102" s="138"/>
      <c r="C102" s="138"/>
      <c r="D102" s="86"/>
    </row>
    <row r="103" spans="2:4" ht="12.75" customHeight="1">
      <c r="B103" s="138"/>
      <c r="C103" s="138"/>
      <c r="D103" s="86"/>
    </row>
    <row r="104" spans="2:4" ht="12.75" customHeight="1">
      <c r="B104" s="138"/>
      <c r="C104" s="138"/>
      <c r="D104" s="86"/>
    </row>
    <row r="105" spans="2:4" ht="12.75" customHeight="1">
      <c r="B105" s="138"/>
      <c r="C105" s="138"/>
      <c r="D105" s="86"/>
    </row>
    <row r="106" spans="2:4" ht="12.75" customHeight="1">
      <c r="B106" s="138"/>
      <c r="C106" s="138"/>
      <c r="D106" s="86"/>
    </row>
    <row r="107" spans="2:4" ht="12.75" customHeight="1">
      <c r="B107" s="138"/>
      <c r="C107" s="138"/>
      <c r="D107" s="86"/>
    </row>
    <row r="108" spans="2:4" ht="12.75" customHeight="1">
      <c r="B108" s="138"/>
      <c r="C108" s="138"/>
      <c r="D108" s="86"/>
    </row>
    <row r="109" spans="2:4" ht="12.75" customHeight="1">
      <c r="B109" s="138"/>
      <c r="C109" s="138"/>
      <c r="D109" s="86"/>
    </row>
    <row r="110" spans="2:4" ht="12.75" customHeight="1">
      <c r="B110" s="138"/>
      <c r="C110" s="138"/>
      <c r="D110" s="86"/>
    </row>
    <row r="111" spans="2:4" ht="12.75" customHeight="1">
      <c r="B111" s="138"/>
      <c r="C111" s="138"/>
      <c r="D111" s="86"/>
    </row>
    <row r="112" spans="2:4" ht="12.75" customHeight="1">
      <c r="B112" s="138"/>
      <c r="C112" s="138"/>
      <c r="D112" s="86"/>
    </row>
    <row r="113" spans="2:4" ht="12.75" customHeight="1">
      <c r="B113" s="138"/>
      <c r="C113" s="138"/>
      <c r="D113" s="86"/>
    </row>
    <row r="114" spans="2:4" ht="12.75" customHeight="1">
      <c r="B114" s="138"/>
      <c r="C114" s="138"/>
      <c r="D114" s="86"/>
    </row>
    <row r="115" spans="2:4" ht="12.75" customHeight="1">
      <c r="B115" s="138"/>
      <c r="C115" s="138"/>
      <c r="D115" s="86"/>
    </row>
    <row r="116" spans="2:4" ht="12.75" customHeight="1">
      <c r="B116" s="138"/>
      <c r="C116" s="138"/>
      <c r="D116" s="86"/>
    </row>
    <row r="117" spans="2:4" ht="12.75" customHeight="1">
      <c r="B117" s="138"/>
      <c r="C117" s="138"/>
      <c r="D117" s="86"/>
    </row>
    <row r="118" spans="2:4" ht="12.75" customHeight="1">
      <c r="B118" s="138"/>
      <c r="C118" s="138"/>
      <c r="D118" s="86"/>
    </row>
    <row r="119" spans="2:4" ht="12.75" customHeight="1">
      <c r="B119" s="138"/>
      <c r="C119" s="138"/>
      <c r="D119" s="86"/>
    </row>
    <row r="120" spans="2:4" ht="12.75" customHeight="1">
      <c r="B120" s="138"/>
      <c r="C120" s="138"/>
      <c r="D120" s="86"/>
    </row>
    <row r="121" spans="2:4" ht="12.75" customHeight="1">
      <c r="B121" s="138"/>
      <c r="C121" s="138"/>
      <c r="D121" s="86"/>
    </row>
    <row r="122" spans="2:4" ht="12.75" customHeight="1">
      <c r="B122" s="138"/>
      <c r="C122" s="138"/>
      <c r="D122" s="86"/>
    </row>
    <row r="123" spans="2:4" ht="12.75" customHeight="1">
      <c r="B123" s="138"/>
      <c r="C123" s="138"/>
      <c r="D123" s="86"/>
    </row>
    <row r="124" spans="2:4" ht="12.75" customHeight="1">
      <c r="B124" s="138"/>
      <c r="C124" s="138"/>
      <c r="D124" s="86"/>
    </row>
    <row r="125" spans="2:4" ht="12.75" customHeight="1">
      <c r="B125" s="138"/>
      <c r="C125" s="138"/>
      <c r="D125" s="86"/>
    </row>
    <row r="126" spans="2:4" ht="12.75" customHeight="1">
      <c r="B126" s="138"/>
      <c r="C126" s="138"/>
      <c r="D126" s="86"/>
    </row>
    <row r="127" spans="2:4" ht="12.75" customHeight="1">
      <c r="B127" s="138"/>
      <c r="C127" s="138"/>
      <c r="D127" s="86"/>
    </row>
    <row r="128" spans="2:4" ht="12.75" customHeight="1">
      <c r="B128" s="138"/>
      <c r="C128" s="138"/>
      <c r="D128" s="86"/>
    </row>
    <row r="129" spans="2:4" ht="12.75" customHeight="1">
      <c r="B129" s="138"/>
      <c r="C129" s="138"/>
      <c r="D129" s="86"/>
    </row>
    <row r="130" spans="2:4" ht="12.75" customHeight="1">
      <c r="B130" s="138"/>
      <c r="C130" s="138"/>
      <c r="D130" s="86"/>
    </row>
    <row r="131" spans="2:4" ht="12.75" customHeight="1">
      <c r="B131" s="138"/>
      <c r="C131" s="138"/>
      <c r="D131" s="86"/>
    </row>
    <row r="132" spans="2:4" ht="12.75" customHeight="1">
      <c r="B132" s="138"/>
      <c r="C132" s="138"/>
      <c r="D132" s="86"/>
    </row>
    <row r="133" spans="2:4" ht="12.75" customHeight="1">
      <c r="B133" s="138"/>
      <c r="C133" s="138"/>
      <c r="D133" s="86"/>
    </row>
    <row r="134" spans="2:4" ht="12.75" customHeight="1">
      <c r="B134" s="138"/>
      <c r="C134" s="138"/>
      <c r="D134" s="86"/>
    </row>
    <row r="135" spans="2:4" ht="12.75" customHeight="1">
      <c r="B135" s="138"/>
      <c r="C135" s="138"/>
      <c r="D135" s="86"/>
    </row>
    <row r="136" spans="2:4" ht="12.75" customHeight="1">
      <c r="B136" s="138"/>
      <c r="C136" s="138"/>
      <c r="D136" s="86"/>
    </row>
    <row r="137" spans="2:4" ht="12.75" customHeight="1">
      <c r="B137" s="138"/>
      <c r="C137" s="138"/>
      <c r="D137" s="86"/>
    </row>
    <row r="138" spans="2:4" ht="12.75" customHeight="1">
      <c r="B138" s="138"/>
      <c r="C138" s="138"/>
      <c r="D138" s="86"/>
    </row>
    <row r="139" spans="2:4" ht="12.75" customHeight="1">
      <c r="B139" s="138"/>
      <c r="C139" s="138"/>
      <c r="D139" s="86"/>
    </row>
    <row r="140" spans="2:4" ht="12.75" customHeight="1">
      <c r="B140" s="138"/>
      <c r="C140" s="138"/>
      <c r="D140" s="86"/>
    </row>
    <row r="141" spans="2:4" ht="12.75" customHeight="1">
      <c r="B141" s="138"/>
      <c r="C141" s="138"/>
      <c r="D141" s="86"/>
    </row>
    <row r="142" spans="2:4" ht="12.75" customHeight="1">
      <c r="B142" s="138"/>
      <c r="C142" s="138"/>
      <c r="D142" s="86"/>
    </row>
    <row r="143" spans="2:4" ht="12.75" customHeight="1">
      <c r="B143" s="138"/>
      <c r="C143" s="138"/>
      <c r="D143" s="86"/>
    </row>
    <row r="144" spans="2:4" ht="12.75" customHeight="1">
      <c r="B144" s="138"/>
      <c r="C144" s="138"/>
      <c r="D144" s="86"/>
    </row>
    <row r="145" spans="2:4" ht="12.75" customHeight="1">
      <c r="B145" s="138"/>
      <c r="C145" s="138"/>
      <c r="D145" s="86"/>
    </row>
    <row r="146" spans="2:4" ht="12.75" customHeight="1">
      <c r="B146" s="138"/>
      <c r="C146" s="138"/>
      <c r="D146" s="86"/>
    </row>
    <row r="147" spans="2:4" ht="12.75" customHeight="1">
      <c r="B147" s="138"/>
      <c r="C147" s="138"/>
      <c r="D147" s="86"/>
    </row>
    <row r="148" spans="2:4" ht="12.75" customHeight="1">
      <c r="B148" s="138"/>
      <c r="C148" s="138"/>
      <c r="D148" s="86"/>
    </row>
    <row r="149" spans="2:4" ht="12.75" customHeight="1">
      <c r="B149" s="138"/>
      <c r="C149" s="138"/>
      <c r="D149" s="86"/>
    </row>
    <row r="150" spans="2:4" ht="12.75" customHeight="1">
      <c r="B150" s="138"/>
      <c r="C150" s="138"/>
      <c r="D150" s="86"/>
    </row>
    <row r="151" spans="2:4" ht="12.75" customHeight="1">
      <c r="B151" s="138"/>
      <c r="C151" s="138"/>
      <c r="D151" s="86"/>
    </row>
    <row r="152" spans="2:4" ht="12.75" customHeight="1">
      <c r="B152" s="138"/>
      <c r="C152" s="138"/>
      <c r="D152" s="86"/>
    </row>
    <row r="153" spans="2:4" ht="12.75" customHeight="1">
      <c r="B153" s="138"/>
      <c r="C153" s="138"/>
      <c r="D153" s="86"/>
    </row>
    <row r="154" spans="2:4" ht="12.75" customHeight="1">
      <c r="B154" s="138"/>
      <c r="C154" s="138"/>
      <c r="D154" s="86"/>
    </row>
    <row r="155" spans="2:4" ht="12.75" customHeight="1">
      <c r="B155" s="138"/>
      <c r="C155" s="138"/>
      <c r="D155" s="86"/>
    </row>
    <row r="156" spans="2:4" ht="12.75" customHeight="1">
      <c r="B156" s="138"/>
      <c r="C156" s="138"/>
      <c r="D156" s="86"/>
    </row>
    <row r="157" spans="2:4" ht="12.75" customHeight="1">
      <c r="B157" s="138"/>
      <c r="C157" s="138"/>
      <c r="D157" s="86"/>
    </row>
    <row r="158" spans="2:4" ht="12.75" customHeight="1">
      <c r="B158" s="138"/>
      <c r="C158" s="138"/>
      <c r="D158" s="86"/>
    </row>
    <row r="159" spans="2:4" ht="12.75" customHeight="1">
      <c r="B159" s="138"/>
      <c r="C159" s="138"/>
      <c r="D159" s="86"/>
    </row>
    <row r="160" spans="2:4" ht="12.75" customHeight="1">
      <c r="B160" s="138"/>
      <c r="C160" s="138"/>
      <c r="D160" s="86"/>
    </row>
    <row r="161" spans="2:4" ht="12.75" customHeight="1">
      <c r="B161" s="138"/>
      <c r="C161" s="138"/>
      <c r="D161" s="86"/>
    </row>
    <row r="162" spans="2:4" ht="12.75" customHeight="1">
      <c r="B162" s="138"/>
      <c r="C162" s="138"/>
      <c r="D162" s="86"/>
    </row>
    <row r="163" spans="2:4" ht="12.75" customHeight="1">
      <c r="B163" s="138"/>
      <c r="C163" s="138"/>
      <c r="D163" s="86"/>
    </row>
    <row r="164" spans="2:4" ht="12.75" customHeight="1">
      <c r="B164" s="138"/>
      <c r="C164" s="138"/>
      <c r="D164" s="86"/>
    </row>
    <row r="165" spans="2:4" ht="12.75" customHeight="1">
      <c r="B165" s="138"/>
      <c r="C165" s="138"/>
      <c r="D165" s="86"/>
    </row>
    <row r="166" spans="2:4" ht="12.75" customHeight="1">
      <c r="B166" s="138"/>
      <c r="C166" s="138"/>
      <c r="D166" s="86"/>
    </row>
    <row r="167" spans="2:4" ht="12.75" customHeight="1">
      <c r="B167" s="138"/>
      <c r="C167" s="138"/>
      <c r="D167" s="86"/>
    </row>
    <row r="168" spans="2:4" ht="12.75" customHeight="1">
      <c r="B168" s="138"/>
      <c r="C168" s="138"/>
      <c r="D168" s="86"/>
    </row>
    <row r="169" spans="2:4" ht="12.75" customHeight="1">
      <c r="B169" s="138"/>
      <c r="C169" s="138"/>
      <c r="D169" s="86"/>
    </row>
    <row r="170" spans="2:4" ht="12.75" customHeight="1">
      <c r="B170" s="138"/>
      <c r="C170" s="138"/>
      <c r="D170" s="86"/>
    </row>
    <row r="171" spans="2:4" ht="12.75" customHeight="1">
      <c r="B171" s="138"/>
      <c r="C171" s="138"/>
      <c r="D171" s="86"/>
    </row>
    <row r="172" spans="2:4" ht="12.75" customHeight="1">
      <c r="B172" s="138"/>
      <c r="C172" s="138"/>
      <c r="D172" s="86"/>
    </row>
    <row r="173" spans="2:4" ht="12.75" customHeight="1">
      <c r="B173" s="138"/>
      <c r="C173" s="138"/>
      <c r="D173" s="86"/>
    </row>
    <row r="174" spans="2:4" ht="12.75" customHeight="1">
      <c r="B174" s="138"/>
      <c r="C174" s="138"/>
      <c r="D174" s="86"/>
    </row>
    <row r="175" spans="2:4" ht="12.75" customHeight="1">
      <c r="B175" s="138"/>
      <c r="C175" s="138"/>
      <c r="D175" s="86"/>
    </row>
    <row r="176" spans="2:4" ht="12.75" customHeight="1">
      <c r="B176" s="138"/>
      <c r="C176" s="138"/>
      <c r="D176" s="86"/>
    </row>
    <row r="177" spans="2:4" ht="12.75" customHeight="1">
      <c r="B177" s="138"/>
      <c r="C177" s="138"/>
      <c r="D177" s="86"/>
    </row>
    <row r="178" spans="2:4" ht="12.75" customHeight="1">
      <c r="B178" s="138"/>
      <c r="C178" s="138"/>
      <c r="D178" s="86"/>
    </row>
    <row r="179" spans="2:4" ht="12.75" customHeight="1">
      <c r="B179" s="138"/>
      <c r="C179" s="138"/>
      <c r="D179" s="86"/>
    </row>
    <row r="180" spans="2:4" ht="12.75" customHeight="1">
      <c r="B180" s="138"/>
      <c r="C180" s="138"/>
      <c r="D180" s="86"/>
    </row>
    <row r="181" spans="2:4" ht="12.75" customHeight="1">
      <c r="B181" s="138"/>
      <c r="C181" s="138"/>
      <c r="D181" s="86"/>
    </row>
    <row r="182" spans="2:4" ht="12.75" customHeight="1">
      <c r="B182" s="138"/>
      <c r="C182" s="138"/>
      <c r="D182" s="86"/>
    </row>
    <row r="183" spans="2:4" ht="12.75" customHeight="1">
      <c r="B183" s="138"/>
      <c r="C183" s="138"/>
      <c r="D183" s="86"/>
    </row>
    <row r="184" spans="2:4" ht="12.75" customHeight="1">
      <c r="B184" s="138"/>
      <c r="C184" s="138"/>
      <c r="D184" s="86"/>
    </row>
    <row r="185" spans="2:4" ht="12.75" customHeight="1">
      <c r="B185" s="138"/>
      <c r="C185" s="138"/>
      <c r="D185" s="86"/>
    </row>
    <row r="186" spans="2:4" ht="12.75" customHeight="1">
      <c r="B186" s="138"/>
      <c r="C186" s="138"/>
      <c r="D186" s="86"/>
    </row>
    <row r="187" spans="2:4" ht="12.75" customHeight="1">
      <c r="B187" s="138"/>
      <c r="C187" s="138"/>
      <c r="D187" s="86"/>
    </row>
    <row r="188" spans="2:4" ht="12.75" customHeight="1">
      <c r="B188" s="138"/>
      <c r="C188" s="138"/>
      <c r="D188" s="86"/>
    </row>
    <row r="189" spans="2:4" ht="12.75" customHeight="1">
      <c r="B189" s="138"/>
      <c r="C189" s="138"/>
      <c r="D189" s="86"/>
    </row>
    <row r="190" spans="2:4" ht="12.75" customHeight="1">
      <c r="B190" s="138"/>
      <c r="C190" s="138"/>
      <c r="D190" s="86"/>
    </row>
    <row r="191" spans="2:4" ht="12.75" customHeight="1">
      <c r="B191" s="138"/>
      <c r="C191" s="138"/>
      <c r="D191" s="86"/>
    </row>
    <row r="192" spans="2:4" ht="12.75" customHeight="1">
      <c r="B192" s="138"/>
      <c r="C192" s="138"/>
      <c r="D192" s="86"/>
    </row>
    <row r="193" spans="2:4" ht="12.75" customHeight="1">
      <c r="B193" s="138"/>
      <c r="C193" s="138"/>
      <c r="D193" s="86"/>
    </row>
    <row r="194" spans="2:4" ht="12.75" customHeight="1">
      <c r="B194" s="138"/>
      <c r="C194" s="138"/>
      <c r="D194" s="86"/>
    </row>
    <row r="195" spans="2:4" ht="12.75" customHeight="1">
      <c r="B195" s="138"/>
      <c r="C195" s="138"/>
      <c r="D195" s="86"/>
    </row>
    <row r="196" spans="2:4" ht="12.75" customHeight="1">
      <c r="B196" s="138"/>
      <c r="C196" s="138"/>
      <c r="D196" s="86"/>
    </row>
    <row r="197" spans="2:4" ht="12.75" customHeight="1">
      <c r="B197" s="138"/>
      <c r="C197" s="138"/>
      <c r="D197" s="86"/>
    </row>
    <row r="198" spans="2:4" ht="12.75" customHeight="1">
      <c r="B198" s="138"/>
      <c r="C198" s="138"/>
      <c r="D198" s="86"/>
    </row>
    <row r="199" spans="2:4" ht="12.75" customHeight="1">
      <c r="B199" s="138"/>
      <c r="C199" s="138"/>
      <c r="D199" s="86"/>
    </row>
    <row r="200" spans="2:4" ht="12.75" customHeight="1">
      <c r="B200" s="138"/>
      <c r="C200" s="138"/>
      <c r="D200" s="86"/>
    </row>
    <row r="201" spans="2:4" ht="12.75" customHeight="1">
      <c r="B201" s="138"/>
      <c r="C201" s="138"/>
      <c r="D201" s="86"/>
    </row>
    <row r="202" spans="2:4" ht="12.75" customHeight="1">
      <c r="B202" s="138"/>
      <c r="C202" s="138"/>
      <c r="D202" s="86"/>
    </row>
    <row r="203" spans="2:4" ht="12.75" customHeight="1">
      <c r="B203" s="138"/>
      <c r="C203" s="138"/>
      <c r="D203" s="86"/>
    </row>
    <row r="204" spans="2:4" ht="12.75" customHeight="1">
      <c r="B204" s="138"/>
      <c r="C204" s="138"/>
      <c r="D204" s="86"/>
    </row>
    <row r="205" spans="2:4" ht="12.75" customHeight="1">
      <c r="B205" s="138"/>
      <c r="C205" s="138"/>
      <c r="D205" s="86"/>
    </row>
    <row r="206" spans="2:4" ht="12.75" customHeight="1">
      <c r="B206" s="138"/>
      <c r="C206" s="138"/>
      <c r="D206" s="86"/>
    </row>
    <row r="207" spans="2:4" ht="12.75" customHeight="1">
      <c r="B207" s="138"/>
      <c r="C207" s="138"/>
      <c r="D207" s="86"/>
    </row>
    <row r="208" spans="2:4" ht="12.75" customHeight="1">
      <c r="B208" s="138"/>
      <c r="C208" s="138"/>
      <c r="D208" s="86"/>
    </row>
    <row r="209" spans="2:4" ht="12.75" customHeight="1">
      <c r="B209" s="138"/>
      <c r="C209" s="138"/>
      <c r="D209" s="86"/>
    </row>
    <row r="210" spans="2:4" ht="12.75" customHeight="1">
      <c r="B210" s="138"/>
      <c r="C210" s="138"/>
      <c r="D210" s="86"/>
    </row>
    <row r="211" spans="2:4" ht="12.75" customHeight="1">
      <c r="B211" s="138"/>
      <c r="C211" s="138"/>
      <c r="D211" s="86"/>
    </row>
    <row r="212" spans="2:4" ht="12.75" customHeight="1">
      <c r="B212" s="138"/>
      <c r="C212" s="138"/>
      <c r="D212" s="86"/>
    </row>
    <row r="213" spans="2:4" ht="12.75" customHeight="1">
      <c r="B213" s="138"/>
      <c r="C213" s="138"/>
      <c r="D213" s="86"/>
    </row>
    <row r="214" spans="2:4" ht="12.75" customHeight="1">
      <c r="B214" s="138"/>
      <c r="C214" s="138"/>
      <c r="D214" s="86"/>
    </row>
    <row r="215" spans="2:4" ht="12.75" customHeight="1">
      <c r="B215" s="138"/>
      <c r="C215" s="138"/>
      <c r="D215" s="86"/>
    </row>
    <row r="216" spans="2:4" ht="12.75" customHeight="1">
      <c r="B216" s="138"/>
      <c r="C216" s="138"/>
      <c r="D216" s="86"/>
    </row>
    <row r="217" spans="2:4" ht="12.75" customHeight="1">
      <c r="B217" s="138"/>
      <c r="C217" s="138"/>
      <c r="D217" s="86"/>
    </row>
    <row r="218" spans="2:4" ht="12.75" customHeight="1">
      <c r="B218" s="138"/>
      <c r="C218" s="138"/>
      <c r="D218" s="86"/>
    </row>
    <row r="219" spans="2:4" ht="12.75" customHeight="1">
      <c r="B219" s="138"/>
      <c r="C219" s="138"/>
      <c r="D219" s="86"/>
    </row>
    <row r="220" spans="2:4" ht="12.75" customHeight="1">
      <c r="B220" s="138"/>
      <c r="C220" s="138"/>
      <c r="D220" s="86"/>
    </row>
    <row r="221" spans="2:4" ht="12.75" customHeight="1">
      <c r="B221" s="138"/>
      <c r="C221" s="138"/>
      <c r="D221" s="86"/>
    </row>
    <row r="222" spans="2:4" ht="12.75" customHeight="1">
      <c r="B222" s="138"/>
      <c r="C222" s="138"/>
      <c r="D222" s="86"/>
    </row>
    <row r="223" spans="2:4" ht="12.75" customHeight="1">
      <c r="B223" s="138"/>
      <c r="C223" s="138"/>
      <c r="D223" s="86"/>
    </row>
    <row r="224" spans="2:4" ht="12.75" customHeight="1">
      <c r="B224" s="138"/>
      <c r="C224" s="138"/>
      <c r="D224" s="86"/>
    </row>
    <row r="225" spans="2:4" ht="12.75" customHeight="1">
      <c r="B225" s="138"/>
      <c r="C225" s="138"/>
      <c r="D225" s="86"/>
    </row>
    <row r="226" spans="2:4" ht="12.75" customHeight="1">
      <c r="B226" s="138"/>
      <c r="C226" s="138"/>
      <c r="D226" s="86"/>
    </row>
    <row r="227" spans="2:4" ht="12.75" customHeight="1">
      <c r="B227" s="138"/>
      <c r="C227" s="138"/>
      <c r="D227" s="86"/>
    </row>
    <row r="228" spans="2:4" ht="12.75" customHeight="1">
      <c r="B228" s="138"/>
      <c r="C228" s="138"/>
      <c r="D228" s="86"/>
    </row>
    <row r="229" spans="2:4" ht="12.75" customHeight="1">
      <c r="B229" s="138"/>
      <c r="C229" s="138"/>
      <c r="D229" s="86"/>
    </row>
    <row r="230" spans="2:4" ht="12.75" customHeight="1">
      <c r="B230" s="138"/>
      <c r="C230" s="138"/>
      <c r="D230" s="86"/>
    </row>
    <row r="231" spans="2:4" ht="12.75" customHeight="1">
      <c r="B231" s="138"/>
      <c r="C231" s="138"/>
      <c r="D231" s="86"/>
    </row>
    <row r="232" spans="2:4" ht="12.75" customHeight="1">
      <c r="B232" s="138"/>
      <c r="C232" s="138"/>
      <c r="D232" s="86"/>
    </row>
    <row r="233" spans="2:4" ht="12.75" customHeight="1">
      <c r="B233" s="138"/>
      <c r="C233" s="138"/>
      <c r="D233" s="86"/>
    </row>
    <row r="234" spans="2:4" ht="12.75" customHeight="1">
      <c r="B234" s="138"/>
      <c r="C234" s="138"/>
      <c r="D234" s="86"/>
    </row>
    <row r="235" spans="2:4" ht="12.75" customHeight="1">
      <c r="B235" s="138"/>
      <c r="C235" s="138"/>
      <c r="D235" s="86"/>
    </row>
    <row r="236" spans="2:4" ht="12.75" customHeight="1">
      <c r="B236" s="138"/>
      <c r="C236" s="138"/>
      <c r="D236" s="86"/>
    </row>
    <row r="237" spans="2:4" ht="12.75" customHeight="1">
      <c r="B237" s="138"/>
      <c r="C237" s="138"/>
      <c r="D237" s="86"/>
    </row>
    <row r="238" spans="2:4" ht="12.75" customHeight="1">
      <c r="B238" s="138"/>
      <c r="C238" s="138"/>
      <c r="D238" s="86"/>
    </row>
    <row r="239" spans="2:4" ht="12.75" customHeight="1">
      <c r="B239" s="138"/>
      <c r="C239" s="138"/>
      <c r="D239" s="86"/>
    </row>
    <row r="240" spans="2:4" ht="12.75" customHeight="1">
      <c r="B240" s="138"/>
      <c r="C240" s="138"/>
      <c r="D240" s="86"/>
    </row>
    <row r="241" spans="2:4" ht="12.75" customHeight="1">
      <c r="B241" s="138"/>
      <c r="C241" s="138"/>
      <c r="D241" s="86"/>
    </row>
    <row r="242" spans="2:4" ht="12.75" customHeight="1">
      <c r="B242" s="138"/>
      <c r="C242" s="138"/>
      <c r="D242" s="86"/>
    </row>
    <row r="243" spans="2:4" ht="12.75" customHeight="1">
      <c r="B243" s="138"/>
      <c r="C243" s="138"/>
      <c r="D243" s="86"/>
    </row>
    <row r="244" spans="2:4" ht="12.75" customHeight="1">
      <c r="B244" s="138"/>
      <c r="C244" s="138"/>
      <c r="D244" s="86"/>
    </row>
    <row r="245" spans="2:3" ht="12.75" customHeight="1">
      <c r="B245" s="138"/>
      <c r="C245" s="138"/>
    </row>
    <row r="246" spans="2:3" ht="12.75" customHeight="1">
      <c r="B246" s="138"/>
      <c r="C246" s="138"/>
    </row>
    <row r="247" spans="2:3" ht="12.75" customHeight="1">
      <c r="B247" s="138"/>
      <c r="C247" s="138"/>
    </row>
    <row r="248" spans="2:3" ht="12.75" customHeight="1">
      <c r="B248" s="138"/>
      <c r="C248" s="138"/>
    </row>
    <row r="249" spans="2:3" ht="12.75" customHeight="1">
      <c r="B249" s="138"/>
      <c r="C249" s="138"/>
    </row>
    <row r="250" spans="2:3" ht="12.75" customHeight="1">
      <c r="B250" s="138"/>
      <c r="C250" s="138"/>
    </row>
    <row r="251" spans="2:3" ht="12.75" customHeight="1">
      <c r="B251" s="138"/>
      <c r="C251" s="138"/>
    </row>
    <row r="252" spans="2:3" ht="12.75" customHeight="1">
      <c r="B252" s="138"/>
      <c r="C252" s="138"/>
    </row>
    <row r="253" spans="2:3" ht="12.75" customHeight="1">
      <c r="B253" s="138"/>
      <c r="C253" s="138"/>
    </row>
    <row r="254" spans="2:3" ht="12.75" customHeight="1">
      <c r="B254" s="138"/>
      <c r="C254" s="138"/>
    </row>
    <row r="255" spans="2:3" ht="12.75" customHeight="1">
      <c r="B255" s="138"/>
      <c r="C255" s="138"/>
    </row>
    <row r="256" spans="2:3" ht="12.75" customHeight="1">
      <c r="B256" s="138"/>
      <c r="C256" s="138"/>
    </row>
    <row r="257" spans="2:3" ht="12.75" customHeight="1">
      <c r="B257" s="138"/>
      <c r="C257" s="138"/>
    </row>
    <row r="258" spans="2:3" ht="12.75" customHeight="1">
      <c r="B258" s="138"/>
      <c r="C258" s="138"/>
    </row>
    <row r="259" spans="2:3" ht="12.75" customHeight="1">
      <c r="B259" s="138"/>
      <c r="C259" s="138"/>
    </row>
    <row r="260" spans="2:3" ht="12.75" customHeight="1">
      <c r="B260" s="138"/>
      <c r="C260" s="138"/>
    </row>
    <row r="261" spans="2:3" ht="12.75" customHeight="1">
      <c r="B261" s="138"/>
      <c r="C261" s="138"/>
    </row>
    <row r="262" spans="2:3" ht="12.75" customHeight="1">
      <c r="B262" s="138"/>
      <c r="C262" s="138"/>
    </row>
    <row r="263" spans="2:3" ht="12.75" customHeight="1">
      <c r="B263" s="138"/>
      <c r="C263" s="138"/>
    </row>
    <row r="264" spans="2:3" ht="12.75" customHeight="1">
      <c r="B264" s="138"/>
      <c r="C264" s="138"/>
    </row>
    <row r="265" spans="2:3" ht="12.75" customHeight="1">
      <c r="B265" s="138"/>
      <c r="C265" s="138"/>
    </row>
    <row r="266" spans="2:3" ht="12.75" customHeight="1">
      <c r="B266" s="138"/>
      <c r="C266" s="138"/>
    </row>
    <row r="267" spans="2:3" ht="12.75" customHeight="1">
      <c r="B267" s="138"/>
      <c r="C267" s="138"/>
    </row>
    <row r="268" spans="2:3" ht="12.75" customHeight="1">
      <c r="B268" s="138"/>
      <c r="C268" s="138"/>
    </row>
    <row r="269" spans="2:3" ht="12.75" customHeight="1">
      <c r="B269" s="138"/>
      <c r="C269" s="138"/>
    </row>
    <row r="270" spans="2:3" ht="12.75" customHeight="1">
      <c r="B270" s="138"/>
      <c r="C270" s="138"/>
    </row>
    <row r="271" spans="2:3" ht="12.75" customHeight="1">
      <c r="B271" s="138"/>
      <c r="C271" s="138"/>
    </row>
    <row r="272" spans="2:3" ht="12.75" customHeight="1">
      <c r="B272" s="138"/>
      <c r="C272" s="138"/>
    </row>
    <row r="273" spans="2:3" ht="12.75" customHeight="1">
      <c r="B273" s="138"/>
      <c r="C273" s="138"/>
    </row>
    <row r="274" spans="2:3" ht="12.75" customHeight="1">
      <c r="B274" s="138"/>
      <c r="C274" s="138"/>
    </row>
    <row r="275" spans="2:3" ht="12.75" customHeight="1">
      <c r="B275" s="138"/>
      <c r="C275" s="138"/>
    </row>
    <row r="276" spans="2:3" ht="12.75" customHeight="1">
      <c r="B276" s="138"/>
      <c r="C276" s="138"/>
    </row>
    <row r="277" spans="2:3" ht="12.75" customHeight="1">
      <c r="B277" s="138"/>
      <c r="C277" s="138"/>
    </row>
    <row r="278" spans="2:3" ht="12.75" customHeight="1">
      <c r="B278" s="138"/>
      <c r="C278" s="138"/>
    </row>
    <row r="279" spans="2:3" ht="12.75" customHeight="1">
      <c r="B279" s="138"/>
      <c r="C279" s="138"/>
    </row>
    <row r="280" spans="2:3" ht="12.75" customHeight="1">
      <c r="B280" s="138"/>
      <c r="C280" s="138"/>
    </row>
    <row r="281" spans="2:3" ht="12.75" customHeight="1">
      <c r="B281" s="138"/>
      <c r="C281" s="138"/>
    </row>
    <row r="282" spans="2:3" ht="12.75" customHeight="1">
      <c r="B282" s="138"/>
      <c r="C282" s="138"/>
    </row>
    <row r="283" spans="2:3" ht="12.75" customHeight="1">
      <c r="B283" s="138"/>
      <c r="C283" s="138"/>
    </row>
    <row r="284" spans="2:3" ht="12.75" customHeight="1">
      <c r="B284" s="138"/>
      <c r="C284" s="138"/>
    </row>
    <row r="285" spans="2:3" ht="12.75" customHeight="1">
      <c r="B285" s="138"/>
      <c r="C285" s="138"/>
    </row>
    <row r="286" spans="2:3" ht="12.75" customHeight="1">
      <c r="B286" s="138"/>
      <c r="C286" s="138"/>
    </row>
    <row r="287" spans="2:3" ht="12.75" customHeight="1">
      <c r="B287" s="138"/>
      <c r="C287" s="138"/>
    </row>
    <row r="288" spans="2:3" ht="12.75" customHeight="1">
      <c r="B288" s="138"/>
      <c r="C288" s="138"/>
    </row>
    <row r="289" spans="2:3" ht="12.75" customHeight="1">
      <c r="B289" s="138"/>
      <c r="C289" s="138"/>
    </row>
    <row r="290" spans="2:3" ht="12.75" customHeight="1">
      <c r="B290" s="138"/>
      <c r="C290" s="138"/>
    </row>
    <row r="291" spans="2:3" ht="12.75" customHeight="1">
      <c r="B291" s="138"/>
      <c r="C291" s="138"/>
    </row>
    <row r="292" spans="2:3" ht="12.75" customHeight="1">
      <c r="B292" s="138"/>
      <c r="C292" s="138"/>
    </row>
    <row r="293" spans="2:3" ht="12.75" customHeight="1">
      <c r="B293" s="138"/>
      <c r="C293" s="138"/>
    </row>
    <row r="294" spans="2:3" ht="12.75" customHeight="1">
      <c r="B294" s="138"/>
      <c r="C294" s="138"/>
    </row>
    <row r="295" spans="2:3" ht="12.75" customHeight="1">
      <c r="B295" s="138"/>
      <c r="C295" s="138"/>
    </row>
    <row r="296" spans="2:3" ht="12.75" customHeight="1">
      <c r="B296" s="138"/>
      <c r="C296" s="138"/>
    </row>
    <row r="297" spans="2:3" ht="12.75" customHeight="1">
      <c r="B297" s="138"/>
      <c r="C297" s="138"/>
    </row>
    <row r="298" spans="2:3" ht="12.75" customHeight="1">
      <c r="B298" s="138"/>
      <c r="C298" s="138"/>
    </row>
    <row r="299" spans="2:3" ht="12.75" customHeight="1">
      <c r="B299" s="138"/>
      <c r="C299" s="138"/>
    </row>
    <row r="300" spans="2:3" ht="12.75" customHeight="1">
      <c r="B300" s="138"/>
      <c r="C300" s="138"/>
    </row>
    <row r="301" spans="2:3" ht="12.75" customHeight="1">
      <c r="B301" s="138"/>
      <c r="C301" s="138"/>
    </row>
    <row r="302" spans="2:3" ht="12.75" customHeight="1">
      <c r="B302" s="138"/>
      <c r="C302" s="138"/>
    </row>
    <row r="303" spans="2:3" ht="12.75" customHeight="1">
      <c r="B303" s="138"/>
      <c r="C303" s="138"/>
    </row>
    <row r="304" spans="2:3" ht="12.75" customHeight="1">
      <c r="B304" s="138"/>
      <c r="C304" s="138"/>
    </row>
    <row r="305" spans="2:3" ht="12.75" customHeight="1">
      <c r="B305" s="138"/>
      <c r="C305" s="138"/>
    </row>
    <row r="306" spans="2:3" ht="12.75" customHeight="1">
      <c r="B306" s="138"/>
      <c r="C306" s="138"/>
    </row>
    <row r="307" spans="2:3" ht="12.75" customHeight="1">
      <c r="B307" s="138"/>
      <c r="C307" s="138"/>
    </row>
    <row r="308" spans="2:3" ht="12.75" customHeight="1">
      <c r="B308" s="138"/>
      <c r="C308" s="138"/>
    </row>
    <row r="309" spans="2:3" ht="12.75" customHeight="1">
      <c r="B309" s="138"/>
      <c r="C309" s="138"/>
    </row>
    <row r="310" spans="2:3" ht="12.75" customHeight="1">
      <c r="B310" s="138"/>
      <c r="C310" s="138"/>
    </row>
    <row r="311" spans="2:3" ht="12.75" customHeight="1">
      <c r="B311" s="138"/>
      <c r="C311" s="138"/>
    </row>
    <row r="312" spans="2:3" ht="12.75" customHeight="1">
      <c r="B312" s="138"/>
      <c r="C312" s="138"/>
    </row>
    <row r="313" spans="2:3" ht="12.75" customHeight="1">
      <c r="B313" s="138"/>
      <c r="C313" s="138"/>
    </row>
    <row r="314" spans="2:3" ht="12.75" customHeight="1">
      <c r="B314" s="138"/>
      <c r="C314" s="138"/>
    </row>
    <row r="315" spans="2:3" ht="12.75" customHeight="1">
      <c r="B315" s="138"/>
      <c r="C315" s="138"/>
    </row>
    <row r="316" spans="2:3" ht="12.75" customHeight="1">
      <c r="B316" s="138"/>
      <c r="C316" s="138"/>
    </row>
    <row r="317" spans="2:3" ht="12.75" customHeight="1">
      <c r="B317" s="138"/>
      <c r="C317" s="138"/>
    </row>
    <row r="318" spans="2:3" ht="12.75" customHeight="1">
      <c r="B318" s="138"/>
      <c r="C318" s="138"/>
    </row>
    <row r="319" spans="2:3" ht="12.75" customHeight="1">
      <c r="B319" s="138"/>
      <c r="C319" s="138"/>
    </row>
    <row r="320" spans="2:3" ht="12.75" customHeight="1">
      <c r="B320" s="138"/>
      <c r="C320" s="138"/>
    </row>
    <row r="321" spans="2:3" ht="12.75" customHeight="1">
      <c r="B321" s="138"/>
      <c r="C321" s="138"/>
    </row>
    <row r="322" spans="2:3" ht="12.75" customHeight="1">
      <c r="B322" s="138"/>
      <c r="C322" s="138"/>
    </row>
    <row r="323" spans="2:3" ht="12.75" customHeight="1">
      <c r="B323" s="138"/>
      <c r="C323" s="138"/>
    </row>
    <row r="324" spans="2:3" ht="12.75" customHeight="1">
      <c r="B324" s="138"/>
      <c r="C324" s="138"/>
    </row>
    <row r="325" spans="2:3" ht="12.75" customHeight="1">
      <c r="B325" s="138"/>
      <c r="C325" s="138"/>
    </row>
    <row r="326" spans="2:3" ht="12.75" customHeight="1">
      <c r="B326" s="138"/>
      <c r="C326" s="138"/>
    </row>
    <row r="327" spans="2:3" ht="12.75" customHeight="1">
      <c r="B327" s="138"/>
      <c r="C327" s="138"/>
    </row>
    <row r="328" spans="2:3" ht="12.75" customHeight="1">
      <c r="B328" s="138"/>
      <c r="C328" s="138"/>
    </row>
    <row r="329" spans="2:3" ht="12.75" customHeight="1">
      <c r="B329" s="138"/>
      <c r="C329" s="138"/>
    </row>
    <row r="330" spans="2:3" ht="12.75" customHeight="1">
      <c r="B330" s="138"/>
      <c r="C330" s="138"/>
    </row>
    <row r="331" spans="2:3" ht="12.75" customHeight="1">
      <c r="B331" s="138"/>
      <c r="C331" s="138"/>
    </row>
    <row r="332" spans="2:3" ht="12.75" customHeight="1">
      <c r="B332" s="138"/>
      <c r="C332" s="138"/>
    </row>
    <row r="333" spans="2:3" ht="12.75" customHeight="1">
      <c r="B333" s="138"/>
      <c r="C333" s="138"/>
    </row>
    <row r="334" spans="2:3" ht="12.75" customHeight="1">
      <c r="B334" s="138"/>
      <c r="C334" s="138"/>
    </row>
    <row r="335" spans="2:3" ht="12.75" customHeight="1">
      <c r="B335" s="138"/>
      <c r="C335" s="138"/>
    </row>
    <row r="336" spans="2:3" ht="12.75" customHeight="1">
      <c r="B336" s="138"/>
      <c r="C336" s="138"/>
    </row>
    <row r="337" spans="2:3" ht="12.75" customHeight="1">
      <c r="B337" s="138"/>
      <c r="C337" s="138"/>
    </row>
    <row r="338" spans="2:3" ht="12.75" customHeight="1">
      <c r="B338" s="138"/>
      <c r="C338" s="138"/>
    </row>
    <row r="339" spans="2:3" ht="12.75" customHeight="1">
      <c r="B339" s="138"/>
      <c r="C339" s="138"/>
    </row>
    <row r="340" spans="2:3" ht="12.75" customHeight="1">
      <c r="B340" s="138"/>
      <c r="C340" s="138"/>
    </row>
    <row r="341" spans="2:3" ht="12.75" customHeight="1">
      <c r="B341" s="138"/>
      <c r="C341" s="138"/>
    </row>
    <row r="342" spans="2:3" ht="12.75" customHeight="1">
      <c r="B342" s="138"/>
      <c r="C342" s="138"/>
    </row>
    <row r="343" spans="2:3" ht="12.75" customHeight="1">
      <c r="B343" s="138"/>
      <c r="C343" s="138"/>
    </row>
    <row r="344" spans="2:3" ht="12.75" customHeight="1">
      <c r="B344" s="138"/>
      <c r="C344" s="138"/>
    </row>
    <row r="345" spans="2:3" ht="12.75" customHeight="1">
      <c r="B345" s="138"/>
      <c r="C345" s="138"/>
    </row>
    <row r="346" spans="2:3" ht="12.75" customHeight="1">
      <c r="B346" s="138"/>
      <c r="C346" s="138"/>
    </row>
    <row r="347" spans="2:3" ht="12.75" customHeight="1">
      <c r="B347" s="138"/>
      <c r="C347" s="138"/>
    </row>
    <row r="348" spans="2:3" ht="12.75" customHeight="1">
      <c r="B348" s="138"/>
      <c r="C348" s="138"/>
    </row>
    <row r="349" spans="2:3" ht="12.75" customHeight="1">
      <c r="B349" s="138"/>
      <c r="C349" s="138"/>
    </row>
    <row r="350" spans="2:3" ht="12.75" customHeight="1">
      <c r="B350" s="138"/>
      <c r="C350" s="138"/>
    </row>
    <row r="351" spans="2:3" ht="12.75" customHeight="1">
      <c r="B351" s="138"/>
      <c r="C351" s="138"/>
    </row>
    <row r="352" spans="2:3" ht="12.75" customHeight="1">
      <c r="B352" s="138"/>
      <c r="C352" s="138"/>
    </row>
    <row r="353" spans="2:3" ht="12.75" customHeight="1">
      <c r="B353" s="138"/>
      <c r="C353" s="138"/>
    </row>
    <row r="354" spans="2:3" ht="12.75" customHeight="1">
      <c r="B354" s="138"/>
      <c r="C354" s="138"/>
    </row>
    <row r="355" spans="2:3" ht="12.75" customHeight="1">
      <c r="B355" s="138"/>
      <c r="C355" s="138"/>
    </row>
    <row r="356" spans="2:3" ht="12.75" customHeight="1">
      <c r="B356" s="138"/>
      <c r="C356" s="138"/>
    </row>
    <row r="357" spans="2:3" ht="12.75" customHeight="1">
      <c r="B357" s="138"/>
      <c r="C357" s="138"/>
    </row>
    <row r="358" spans="2:3" ht="12.75" customHeight="1">
      <c r="B358" s="138"/>
      <c r="C358" s="138"/>
    </row>
    <row r="359" spans="2:3" ht="12.75" customHeight="1">
      <c r="B359" s="138"/>
      <c r="C359" s="138"/>
    </row>
    <row r="360" spans="2:3" ht="12.75" customHeight="1">
      <c r="B360" s="138"/>
      <c r="C360" s="138"/>
    </row>
    <row r="361" spans="2:3" ht="12.75" customHeight="1">
      <c r="B361" s="138"/>
      <c r="C361" s="138"/>
    </row>
    <row r="362" spans="2:3" ht="12.75" customHeight="1">
      <c r="B362" s="138"/>
      <c r="C362" s="138"/>
    </row>
    <row r="363" spans="2:3" ht="12.75" customHeight="1">
      <c r="B363" s="138"/>
      <c r="C363" s="138"/>
    </row>
    <row r="364" spans="2:3" ht="12.75" customHeight="1">
      <c r="B364" s="138"/>
      <c r="C364" s="138"/>
    </row>
    <row r="365" spans="2:3" ht="12.75" customHeight="1">
      <c r="B365" s="138"/>
      <c r="C365" s="138"/>
    </row>
    <row r="366" spans="2:3" ht="12.75" customHeight="1">
      <c r="B366" s="138"/>
      <c r="C366" s="138"/>
    </row>
    <row r="367" spans="2:3" ht="12.75" customHeight="1">
      <c r="B367" s="138"/>
      <c r="C367" s="138"/>
    </row>
    <row r="368" spans="2:3" ht="12.75" customHeight="1">
      <c r="B368" s="138"/>
      <c r="C368" s="138"/>
    </row>
    <row r="369" spans="2:3" ht="12.75" customHeight="1">
      <c r="B369" s="138"/>
      <c r="C369" s="138"/>
    </row>
    <row r="370" spans="2:3" ht="12.75" customHeight="1">
      <c r="B370" s="138"/>
      <c r="C370" s="138"/>
    </row>
    <row r="371" spans="2:3" ht="12.75" customHeight="1">
      <c r="B371" s="138"/>
      <c r="C371" s="138"/>
    </row>
    <row r="372" spans="2:3" ht="12.75" customHeight="1">
      <c r="B372" s="138"/>
      <c r="C372" s="138"/>
    </row>
    <row r="373" spans="2:3" ht="12.75" customHeight="1">
      <c r="B373" s="138"/>
      <c r="C373" s="138"/>
    </row>
    <row r="374" spans="2:3" ht="12.75" customHeight="1">
      <c r="B374" s="138"/>
      <c r="C374" s="138"/>
    </row>
    <row r="375" spans="2:3" ht="12.75" customHeight="1">
      <c r="B375" s="138"/>
      <c r="C375" s="138"/>
    </row>
    <row r="376" spans="2:3" ht="12.75" customHeight="1">
      <c r="B376" s="138"/>
      <c r="C376" s="138"/>
    </row>
    <row r="377" spans="2:3" ht="12.75" customHeight="1">
      <c r="B377" s="138"/>
      <c r="C377" s="138"/>
    </row>
    <row r="378" spans="2:3" ht="12.75" customHeight="1">
      <c r="B378" s="138"/>
      <c r="C378" s="138"/>
    </row>
    <row r="379" spans="2:3" ht="12.75" customHeight="1">
      <c r="B379" s="138"/>
      <c r="C379" s="138"/>
    </row>
    <row r="380" spans="2:3" ht="12.75" customHeight="1">
      <c r="B380" s="138"/>
      <c r="C380" s="138"/>
    </row>
    <row r="381" spans="2:3" ht="12.75" customHeight="1">
      <c r="B381" s="138"/>
      <c r="C381" s="138"/>
    </row>
    <row r="382" spans="2:3" ht="12.75" customHeight="1">
      <c r="B382" s="138"/>
      <c r="C382" s="138"/>
    </row>
    <row r="383" spans="2:3" ht="12.75" customHeight="1">
      <c r="B383" s="138"/>
      <c r="C383" s="138"/>
    </row>
    <row r="384" spans="2:3" ht="12.75" customHeight="1">
      <c r="B384" s="138"/>
      <c r="C384" s="138"/>
    </row>
    <row r="385" spans="2:3" ht="12.75" customHeight="1">
      <c r="B385" s="138"/>
      <c r="C385" s="138"/>
    </row>
    <row r="386" spans="2:3" ht="12.75" customHeight="1">
      <c r="B386" s="138"/>
      <c r="C386" s="138"/>
    </row>
    <row r="387" spans="2:3" ht="12.75" customHeight="1">
      <c r="B387" s="138"/>
      <c r="C387" s="138"/>
    </row>
    <row r="388" spans="2:3" ht="12.75" customHeight="1">
      <c r="B388" s="138"/>
      <c r="C388" s="138"/>
    </row>
    <row r="389" spans="2:3" ht="12.75" customHeight="1">
      <c r="B389" s="138"/>
      <c r="C389" s="138"/>
    </row>
    <row r="390" spans="2:3" ht="12.75" customHeight="1">
      <c r="B390" s="138"/>
      <c r="C390" s="138"/>
    </row>
    <row r="391" spans="2:3" ht="12.75" customHeight="1">
      <c r="B391" s="138"/>
      <c r="C391" s="138"/>
    </row>
    <row r="392" spans="2:3" ht="12.75" customHeight="1">
      <c r="B392" s="138"/>
      <c r="C392" s="138"/>
    </row>
    <row r="393" spans="2:3" ht="12.75" customHeight="1">
      <c r="B393" s="138"/>
      <c r="C393" s="138"/>
    </row>
    <row r="394" spans="2:3" ht="12.75" customHeight="1">
      <c r="B394" s="138"/>
      <c r="C394" s="138"/>
    </row>
    <row r="395" spans="2:3" ht="12.75" customHeight="1">
      <c r="B395" s="138"/>
      <c r="C395" s="138"/>
    </row>
    <row r="396" spans="2:3" ht="12.75" customHeight="1">
      <c r="B396" s="138"/>
      <c r="C396" s="138"/>
    </row>
    <row r="397" spans="2:3" ht="12.75" customHeight="1">
      <c r="B397" s="138"/>
      <c r="C397" s="138"/>
    </row>
    <row r="398" spans="2:3" ht="12.75" customHeight="1">
      <c r="B398" s="138"/>
      <c r="C398" s="138"/>
    </row>
    <row r="399" spans="2:3" ht="12.75" customHeight="1">
      <c r="B399" s="138"/>
      <c r="C399" s="138"/>
    </row>
    <row r="400" spans="2:3" ht="12.75" customHeight="1">
      <c r="B400" s="138"/>
      <c r="C400" s="138"/>
    </row>
    <row r="401" spans="2:3" ht="12.75" customHeight="1">
      <c r="B401" s="138"/>
      <c r="C401" s="138"/>
    </row>
    <row r="402" spans="2:3" ht="12.75" customHeight="1">
      <c r="B402" s="138"/>
      <c r="C402" s="138"/>
    </row>
    <row r="403" spans="2:3" ht="12.75" customHeight="1">
      <c r="B403" s="138"/>
      <c r="C403" s="138"/>
    </row>
    <row r="404" spans="2:3" ht="12.75" customHeight="1">
      <c r="B404" s="138"/>
      <c r="C404" s="138"/>
    </row>
    <row r="405" spans="2:3" ht="12.75" customHeight="1">
      <c r="B405" s="138"/>
      <c r="C405" s="138"/>
    </row>
    <row r="406" spans="2:3" ht="12.75" customHeight="1">
      <c r="B406" s="138"/>
      <c r="C406" s="138"/>
    </row>
    <row r="407" spans="2:3" ht="12.75" customHeight="1">
      <c r="B407" s="138"/>
      <c r="C407" s="138"/>
    </row>
    <row r="408" spans="2:3" ht="12.75" customHeight="1">
      <c r="B408" s="138"/>
      <c r="C408" s="138"/>
    </row>
    <row r="409" spans="2:3" ht="12.75" customHeight="1">
      <c r="B409" s="138"/>
      <c r="C409" s="138"/>
    </row>
    <row r="410" spans="2:3" ht="12.75" customHeight="1">
      <c r="B410" s="138"/>
      <c r="C410" s="138"/>
    </row>
    <row r="411" spans="2:3" ht="12.75" customHeight="1">
      <c r="B411" s="138"/>
      <c r="C411" s="138"/>
    </row>
    <row r="412" spans="2:3" ht="12.75" customHeight="1">
      <c r="B412" s="138"/>
      <c r="C412" s="138"/>
    </row>
    <row r="413" spans="2:3" ht="12.75" customHeight="1">
      <c r="B413" s="138"/>
      <c r="C413" s="138"/>
    </row>
    <row r="414" spans="2:3" ht="12.75" customHeight="1">
      <c r="B414" s="138"/>
      <c r="C414" s="138"/>
    </row>
    <row r="415" spans="2:3" ht="12.75" customHeight="1">
      <c r="B415" s="138"/>
      <c r="C415" s="138"/>
    </row>
    <row r="416" spans="2:3" ht="12.75" customHeight="1">
      <c r="B416" s="138"/>
      <c r="C416" s="138"/>
    </row>
    <row r="417" spans="2:3" ht="12.75" customHeight="1">
      <c r="B417" s="138"/>
      <c r="C417" s="138"/>
    </row>
    <row r="418" spans="2:3" ht="12.75" customHeight="1">
      <c r="B418" s="138"/>
      <c r="C418" s="138"/>
    </row>
    <row r="419" spans="2:3" ht="12.75" customHeight="1">
      <c r="B419" s="138"/>
      <c r="C419" s="138"/>
    </row>
    <row r="420" spans="2:3" ht="12.75" customHeight="1">
      <c r="B420" s="138"/>
      <c r="C420" s="138"/>
    </row>
    <row r="421" spans="2:3" ht="12.75" customHeight="1">
      <c r="B421" s="138"/>
      <c r="C421" s="138"/>
    </row>
    <row r="422" spans="2:3" ht="12.75" customHeight="1">
      <c r="B422" s="138"/>
      <c r="C422" s="138"/>
    </row>
    <row r="423" spans="2:3" ht="12.75" customHeight="1">
      <c r="B423" s="138"/>
      <c r="C423" s="138"/>
    </row>
    <row r="424" spans="2:3" ht="12.75" customHeight="1">
      <c r="B424" s="138"/>
      <c r="C424" s="138"/>
    </row>
    <row r="425" spans="2:3" ht="12.75" customHeight="1">
      <c r="B425" s="138"/>
      <c r="C425" s="138"/>
    </row>
    <row r="426" spans="2:3" ht="12.75" customHeight="1">
      <c r="B426" s="138"/>
      <c r="C426" s="138"/>
    </row>
    <row r="427" spans="2:3" ht="12.75" customHeight="1">
      <c r="B427" s="138"/>
      <c r="C427" s="138"/>
    </row>
    <row r="428" spans="2:3" ht="12.75" customHeight="1">
      <c r="B428" s="138"/>
      <c r="C428" s="138"/>
    </row>
    <row r="429" spans="2:3" ht="12.75" customHeight="1">
      <c r="B429" s="138"/>
      <c r="C429" s="138"/>
    </row>
    <row r="430" spans="2:3" ht="12.75" customHeight="1">
      <c r="B430" s="138"/>
      <c r="C430" s="138"/>
    </row>
    <row r="431" spans="2:3" ht="12.75" customHeight="1">
      <c r="B431" s="138"/>
      <c r="C431" s="138"/>
    </row>
    <row r="432" spans="2:3" ht="12.75" customHeight="1">
      <c r="B432" s="138"/>
      <c r="C432" s="138"/>
    </row>
    <row r="433" spans="2:3" ht="12.75" customHeight="1">
      <c r="B433" s="138"/>
      <c r="C433" s="138"/>
    </row>
    <row r="434" spans="2:3" ht="12.75" customHeight="1">
      <c r="B434" s="138"/>
      <c r="C434" s="138"/>
    </row>
    <row r="435" spans="2:3" ht="12.75" customHeight="1">
      <c r="B435" s="138"/>
      <c r="C435" s="138"/>
    </row>
    <row r="436" spans="2:3" ht="12.75" customHeight="1">
      <c r="B436" s="138"/>
      <c r="C436" s="138"/>
    </row>
    <row r="437" spans="2:3" ht="12.75" customHeight="1">
      <c r="B437" s="138"/>
      <c r="C437" s="138"/>
    </row>
    <row r="438" spans="2:3" ht="12.75" customHeight="1">
      <c r="B438" s="138"/>
      <c r="C438" s="138"/>
    </row>
    <row r="439" spans="2:3" ht="12.75" customHeight="1">
      <c r="B439" s="138"/>
      <c r="C439" s="138"/>
    </row>
    <row r="440" spans="2:3" ht="12.75" customHeight="1">
      <c r="B440" s="138"/>
      <c r="C440" s="138"/>
    </row>
    <row r="441" spans="2:3" ht="12.75" customHeight="1">
      <c r="B441" s="138"/>
      <c r="C441" s="138"/>
    </row>
    <row r="442" spans="2:3" ht="12.75" customHeight="1">
      <c r="B442" s="138"/>
      <c r="C442" s="138"/>
    </row>
    <row r="443" spans="2:3" ht="12.75" customHeight="1">
      <c r="B443" s="138"/>
      <c r="C443" s="138"/>
    </row>
    <row r="444" spans="2:3" ht="12.75" customHeight="1">
      <c r="B444" s="138"/>
      <c r="C444" s="138"/>
    </row>
    <row r="445" spans="2:3" ht="12.75" customHeight="1">
      <c r="B445" s="138"/>
      <c r="C445" s="138"/>
    </row>
    <row r="446" spans="2:3" ht="12.75" customHeight="1">
      <c r="B446" s="138"/>
      <c r="C446" s="138"/>
    </row>
    <row r="447" spans="2:3" ht="12.75" customHeight="1">
      <c r="B447" s="138"/>
      <c r="C447" s="138"/>
    </row>
    <row r="448" spans="2:3" ht="12.75" customHeight="1">
      <c r="B448" s="138"/>
      <c r="C448" s="138"/>
    </row>
    <row r="449" spans="2:3" ht="12.75" customHeight="1">
      <c r="B449" s="138"/>
      <c r="C449" s="138"/>
    </row>
    <row r="450" spans="2:3" ht="12.75" customHeight="1">
      <c r="B450" s="138"/>
      <c r="C450" s="138"/>
    </row>
    <row r="451" spans="2:3" ht="12.75" customHeight="1">
      <c r="B451" s="138"/>
      <c r="C451" s="138"/>
    </row>
    <row r="452" spans="2:3" ht="12.75" customHeight="1">
      <c r="B452" s="138"/>
      <c r="C452" s="138"/>
    </row>
    <row r="453" spans="2:3" ht="12.75" customHeight="1">
      <c r="B453" s="138"/>
      <c r="C453" s="138"/>
    </row>
    <row r="454" spans="2:3" ht="12.75" customHeight="1">
      <c r="B454" s="138"/>
      <c r="C454" s="138"/>
    </row>
    <row r="455" spans="2:3" ht="12.75" customHeight="1">
      <c r="B455" s="138"/>
      <c r="C455" s="138"/>
    </row>
    <row r="456" spans="2:3" ht="12.75" customHeight="1">
      <c r="B456" s="138"/>
      <c r="C456" s="138"/>
    </row>
    <row r="457" spans="2:3" ht="12.75" customHeight="1">
      <c r="B457" s="138"/>
      <c r="C457" s="138"/>
    </row>
    <row r="458" spans="2:3" ht="12.75" customHeight="1">
      <c r="B458" s="138"/>
      <c r="C458" s="138"/>
    </row>
    <row r="459" spans="2:3" ht="12.75" customHeight="1">
      <c r="B459" s="138"/>
      <c r="C459" s="138"/>
    </row>
    <row r="460" spans="2:3" ht="12.75" customHeight="1">
      <c r="B460" s="138"/>
      <c r="C460" s="138"/>
    </row>
    <row r="461" spans="2:3" ht="12.75" customHeight="1">
      <c r="B461" s="138"/>
      <c r="C461" s="138"/>
    </row>
    <row r="462" spans="2:3" ht="12.75" customHeight="1">
      <c r="B462" s="138"/>
      <c r="C462" s="138"/>
    </row>
    <row r="463" spans="2:3" ht="12.75" customHeight="1">
      <c r="B463" s="138"/>
      <c r="C463" s="138"/>
    </row>
    <row r="464" spans="2:3" ht="12.75" customHeight="1">
      <c r="B464" s="138"/>
      <c r="C464" s="138"/>
    </row>
    <row r="465" spans="2:3" ht="12.75" customHeight="1">
      <c r="B465" s="138"/>
      <c r="C465" s="138"/>
    </row>
    <row r="466" spans="2:3" ht="12.75" customHeight="1">
      <c r="B466" s="138"/>
      <c r="C466" s="138"/>
    </row>
    <row r="467" spans="2:3" ht="12.75" customHeight="1">
      <c r="B467" s="138"/>
      <c r="C467" s="138"/>
    </row>
    <row r="468" spans="2:3" ht="12.75" customHeight="1">
      <c r="B468" s="138"/>
      <c r="C468" s="138"/>
    </row>
    <row r="469" spans="2:3" ht="12.75" customHeight="1">
      <c r="B469" s="138"/>
      <c r="C469" s="138"/>
    </row>
    <row r="470" spans="2:3" ht="12.75" customHeight="1">
      <c r="B470" s="138"/>
      <c r="C470" s="138"/>
    </row>
    <row r="471" spans="2:3" ht="12.75" customHeight="1">
      <c r="B471" s="138"/>
      <c r="C471" s="138"/>
    </row>
    <row r="472" spans="2:3" ht="12.75" customHeight="1">
      <c r="B472" s="138"/>
      <c r="C472" s="138"/>
    </row>
    <row r="473" spans="2:3" ht="12.75" customHeight="1">
      <c r="B473" s="138"/>
      <c r="C473" s="138"/>
    </row>
    <row r="474" spans="2:3" ht="12.75" customHeight="1">
      <c r="B474" s="138"/>
      <c r="C474" s="138"/>
    </row>
    <row r="475" spans="2:3" ht="12.75" customHeight="1">
      <c r="B475" s="138"/>
      <c r="C475" s="138"/>
    </row>
    <row r="476" spans="2:3" ht="12.75" customHeight="1">
      <c r="B476" s="138"/>
      <c r="C476" s="138"/>
    </row>
    <row r="477" spans="2:3" ht="12.75" customHeight="1">
      <c r="B477" s="138"/>
      <c r="C477" s="138"/>
    </row>
    <row r="478" spans="2:3" ht="12.75" customHeight="1">
      <c r="B478" s="138"/>
      <c r="C478" s="138"/>
    </row>
    <row r="479" spans="2:3" ht="12.75" customHeight="1">
      <c r="B479" s="138"/>
      <c r="C479" s="138"/>
    </row>
    <row r="480" spans="2:3" ht="12.75" customHeight="1">
      <c r="B480" s="138"/>
      <c r="C480" s="138"/>
    </row>
    <row r="481" spans="2:3" ht="12.75" customHeight="1">
      <c r="B481" s="138"/>
      <c r="C481" s="138"/>
    </row>
    <row r="482" spans="2:3" ht="12.75" customHeight="1">
      <c r="B482" s="138"/>
      <c r="C482" s="138"/>
    </row>
    <row r="483" spans="2:3" ht="12.75" customHeight="1">
      <c r="B483" s="138"/>
      <c r="C483" s="138"/>
    </row>
    <row r="484" spans="2:3" ht="12.75" customHeight="1">
      <c r="B484" s="138"/>
      <c r="C484" s="138"/>
    </row>
    <row r="485" spans="2:3" ht="12.75" customHeight="1">
      <c r="B485" s="138"/>
      <c r="C485" s="138"/>
    </row>
    <row r="486" spans="2:3" ht="12.75" customHeight="1">
      <c r="B486" s="138"/>
      <c r="C486" s="138"/>
    </row>
    <row r="487" spans="2:3" ht="12.75" customHeight="1">
      <c r="B487" s="138"/>
      <c r="C487" s="138"/>
    </row>
    <row r="488" spans="2:3" ht="12.75" customHeight="1">
      <c r="B488" s="138"/>
      <c r="C488" s="138"/>
    </row>
    <row r="489" spans="2:3" ht="12.75" customHeight="1">
      <c r="B489" s="138"/>
      <c r="C489" s="138"/>
    </row>
    <row r="490" spans="2:3" ht="12.75" customHeight="1">
      <c r="B490" s="138"/>
      <c r="C490" s="138"/>
    </row>
    <row r="491" spans="2:3" ht="12.75" customHeight="1">
      <c r="B491" s="138"/>
      <c r="C491" s="138"/>
    </row>
    <row r="492" spans="2:3" ht="12.75" customHeight="1">
      <c r="B492" s="138"/>
      <c r="C492" s="138"/>
    </row>
    <row r="493" spans="2:3" ht="12.75" customHeight="1">
      <c r="B493" s="138"/>
      <c r="C493" s="138"/>
    </row>
    <row r="494" spans="2:3" ht="12.75" customHeight="1">
      <c r="B494" s="138"/>
      <c r="C494" s="138"/>
    </row>
    <row r="495" spans="2:3" ht="12.75" customHeight="1">
      <c r="B495" s="138"/>
      <c r="C495" s="138"/>
    </row>
    <row r="496" spans="2:3" ht="12.75" customHeight="1">
      <c r="B496" s="138"/>
      <c r="C496" s="138"/>
    </row>
    <row r="497" spans="2:3" ht="12.75" customHeight="1">
      <c r="B497" s="138"/>
      <c r="C497" s="138"/>
    </row>
    <row r="498" spans="2:3" ht="12.75" customHeight="1">
      <c r="B498" s="138"/>
      <c r="C498" s="138"/>
    </row>
    <row r="499" spans="2:3" ht="12.75" customHeight="1">
      <c r="B499" s="138"/>
      <c r="C499" s="138"/>
    </row>
    <row r="500" spans="2:3" ht="12.75" customHeight="1">
      <c r="B500" s="138"/>
      <c r="C500" s="138"/>
    </row>
    <row r="501" spans="2:3" ht="12.75" customHeight="1">
      <c r="B501" s="138"/>
      <c r="C501" s="138"/>
    </row>
    <row r="502" spans="2:3" ht="12.75" customHeight="1">
      <c r="B502" s="138"/>
      <c r="C502" s="138"/>
    </row>
    <row r="503" spans="2:3" ht="12.75" customHeight="1">
      <c r="B503" s="138"/>
      <c r="C503" s="138"/>
    </row>
    <row r="504" spans="2:3" ht="12.75" customHeight="1">
      <c r="B504" s="138"/>
      <c r="C504" s="138"/>
    </row>
    <row r="505" spans="2:3" ht="12.75" customHeight="1">
      <c r="B505" s="138"/>
      <c r="C505" s="138"/>
    </row>
    <row r="506" spans="2:3" ht="12.75" customHeight="1">
      <c r="B506" s="138"/>
      <c r="C506" s="138"/>
    </row>
    <row r="507" spans="2:3" ht="12.75" customHeight="1">
      <c r="B507" s="138"/>
      <c r="C507" s="138"/>
    </row>
    <row r="508" spans="2:3" ht="12.75" customHeight="1">
      <c r="B508" s="138"/>
      <c r="C508" s="138"/>
    </row>
    <row r="509" spans="2:3" ht="12.75" customHeight="1">
      <c r="B509" s="138"/>
      <c r="C509" s="138"/>
    </row>
    <row r="510" spans="2:3" ht="12.75" customHeight="1">
      <c r="B510" s="138"/>
      <c r="C510" s="138"/>
    </row>
    <row r="511" spans="2:3" ht="12.75" customHeight="1">
      <c r="B511" s="138"/>
      <c r="C511" s="138"/>
    </row>
    <row r="512" spans="2:3" ht="12.75" customHeight="1">
      <c r="B512" s="138"/>
      <c r="C512" s="138"/>
    </row>
    <row r="513" spans="2:3" ht="12.75" customHeight="1">
      <c r="B513" s="138"/>
      <c r="C513" s="138"/>
    </row>
    <row r="514" spans="2:3" ht="12.75" customHeight="1">
      <c r="B514" s="138"/>
      <c r="C514" s="138"/>
    </row>
    <row r="515" spans="2:3" ht="12.75" customHeight="1">
      <c r="B515" s="138"/>
      <c r="C515" s="138"/>
    </row>
    <row r="516" spans="2:3" ht="12.75" customHeight="1">
      <c r="B516" s="138"/>
      <c r="C516" s="138"/>
    </row>
    <row r="517" spans="2:3" ht="12.75" customHeight="1">
      <c r="B517" s="138"/>
      <c r="C517" s="138"/>
    </row>
    <row r="518" spans="2:3" ht="12.75" customHeight="1">
      <c r="B518" s="138"/>
      <c r="C518" s="138"/>
    </row>
    <row r="519" spans="2:3" ht="12.75" customHeight="1">
      <c r="B519" s="138"/>
      <c r="C519" s="138"/>
    </row>
    <row r="520" spans="2:3" ht="12.75" customHeight="1">
      <c r="B520" s="138"/>
      <c r="C520" s="138"/>
    </row>
    <row r="521" spans="2:3" ht="12.75" customHeight="1">
      <c r="B521" s="138"/>
      <c r="C521" s="138"/>
    </row>
    <row r="522" spans="2:3" ht="12.75" customHeight="1">
      <c r="B522" s="138"/>
      <c r="C522" s="138"/>
    </row>
    <row r="523" spans="2:3" ht="12.75" customHeight="1">
      <c r="B523" s="138"/>
      <c r="C523" s="138"/>
    </row>
    <row r="524" spans="2:3" ht="12.75" customHeight="1">
      <c r="B524" s="138"/>
      <c r="C524" s="138"/>
    </row>
    <row r="525" spans="2:3" ht="12.75" customHeight="1">
      <c r="B525" s="138"/>
      <c r="C525" s="138"/>
    </row>
    <row r="526" spans="2:3" ht="12.75" customHeight="1">
      <c r="B526" s="138"/>
      <c r="C526" s="138"/>
    </row>
    <row r="527" spans="2:3" ht="12.75" customHeight="1">
      <c r="B527" s="138"/>
      <c r="C527" s="138"/>
    </row>
    <row r="528" spans="2:3" ht="12.75" customHeight="1">
      <c r="B528" s="138"/>
      <c r="C528" s="138"/>
    </row>
    <row r="529" spans="2:3" ht="12.75" customHeight="1">
      <c r="B529" s="138"/>
      <c r="C529" s="138"/>
    </row>
    <row r="530" spans="2:3" ht="12.75" customHeight="1">
      <c r="B530" s="138"/>
      <c r="C530" s="138"/>
    </row>
    <row r="531" spans="2:3" ht="12.75" customHeight="1">
      <c r="B531" s="138"/>
      <c r="C531" s="138"/>
    </row>
    <row r="532" spans="2:3" ht="12.75" customHeight="1">
      <c r="B532" s="138"/>
      <c r="C532" s="138"/>
    </row>
    <row r="533" spans="2:3" ht="12.75" customHeight="1">
      <c r="B533" s="138"/>
      <c r="C533" s="138"/>
    </row>
    <row r="534" spans="2:3" ht="12.75" customHeight="1">
      <c r="B534" s="138"/>
      <c r="C534" s="138"/>
    </row>
    <row r="535" spans="2:3" ht="12.75" customHeight="1">
      <c r="B535" s="138"/>
      <c r="C535" s="138"/>
    </row>
    <row r="536" spans="2:3" ht="12.75" customHeight="1">
      <c r="B536" s="138"/>
      <c r="C536" s="138"/>
    </row>
    <row r="537" spans="2:3" ht="12.75" customHeight="1">
      <c r="B537" s="138"/>
      <c r="C537" s="138"/>
    </row>
    <row r="538" spans="2:3" ht="12.75" customHeight="1">
      <c r="B538" s="138"/>
      <c r="C538" s="138"/>
    </row>
    <row r="539" spans="2:3" ht="12.75" customHeight="1">
      <c r="B539" s="138"/>
      <c r="C539" s="138"/>
    </row>
    <row r="540" spans="2:3" ht="12.75" customHeight="1">
      <c r="B540" s="138"/>
      <c r="C540" s="138"/>
    </row>
    <row r="541" spans="2:3" ht="12.75" customHeight="1">
      <c r="B541" s="138"/>
      <c r="C541" s="138"/>
    </row>
    <row r="542" spans="2:3" ht="12.75" customHeight="1">
      <c r="B542" s="138"/>
      <c r="C542" s="138"/>
    </row>
    <row r="543" spans="2:3" ht="12.75" customHeight="1">
      <c r="B543" s="138"/>
      <c r="C543" s="138"/>
    </row>
    <row r="544" spans="2:3" ht="12.75" customHeight="1">
      <c r="B544" s="138"/>
      <c r="C544" s="138"/>
    </row>
    <row r="545" spans="2:3" ht="12.75" customHeight="1">
      <c r="B545" s="138"/>
      <c r="C545" s="138"/>
    </row>
    <row r="546" spans="2:3" ht="12.75" customHeight="1">
      <c r="B546" s="138"/>
      <c r="C546" s="138"/>
    </row>
    <row r="547" spans="2:3" ht="12.75" customHeight="1">
      <c r="B547" s="138"/>
      <c r="C547" s="138"/>
    </row>
    <row r="548" spans="2:3" ht="12.75" customHeight="1">
      <c r="B548" s="138"/>
      <c r="C548" s="138"/>
    </row>
    <row r="549" spans="2:3" ht="12.75" customHeight="1">
      <c r="B549" s="138"/>
      <c r="C549" s="138"/>
    </row>
    <row r="550" spans="2:3" ht="12.75" customHeight="1">
      <c r="B550" s="138"/>
      <c r="C550" s="138"/>
    </row>
    <row r="551" spans="2:3" ht="12.75" customHeight="1">
      <c r="B551" s="138"/>
      <c r="C551" s="138"/>
    </row>
    <row r="552" spans="2:3" ht="12.75" customHeight="1">
      <c r="B552" s="138"/>
      <c r="C552" s="138"/>
    </row>
    <row r="553" spans="2:3" ht="12.75" customHeight="1">
      <c r="B553" s="138"/>
      <c r="C553" s="138"/>
    </row>
    <row r="554" spans="2:3" ht="12.75" customHeight="1">
      <c r="B554" s="138"/>
      <c r="C554" s="138"/>
    </row>
    <row r="555" spans="2:3" ht="12.75" customHeight="1">
      <c r="B555" s="138"/>
      <c r="C555" s="138"/>
    </row>
    <row r="556" spans="2:3" ht="12.75" customHeight="1">
      <c r="B556" s="138"/>
      <c r="C556" s="138"/>
    </row>
    <row r="557" spans="2:3" ht="12.75" customHeight="1">
      <c r="B557" s="138"/>
      <c r="C557" s="138"/>
    </row>
    <row r="558" spans="2:3" ht="12.75" customHeight="1">
      <c r="B558" s="138"/>
      <c r="C558" s="138"/>
    </row>
    <row r="559" spans="2:3" ht="12.75" customHeight="1">
      <c r="B559" s="138"/>
      <c r="C559" s="138"/>
    </row>
    <row r="560" spans="2:3" ht="12.75" customHeight="1">
      <c r="B560" s="138"/>
      <c r="C560" s="138"/>
    </row>
    <row r="561" spans="2:3" ht="12.75" customHeight="1">
      <c r="B561" s="138"/>
      <c r="C561" s="138"/>
    </row>
    <row r="562" spans="2:3" ht="12.75" customHeight="1">
      <c r="B562" s="138"/>
      <c r="C562" s="138"/>
    </row>
    <row r="563" spans="2:3" ht="12.75" customHeight="1">
      <c r="B563" s="138"/>
      <c r="C563" s="138"/>
    </row>
    <row r="564" spans="2:3" ht="12.75" customHeight="1">
      <c r="B564" s="138"/>
      <c r="C564" s="138"/>
    </row>
    <row r="565" spans="2:3" ht="12.75" customHeight="1">
      <c r="B565" s="138"/>
      <c r="C565" s="138"/>
    </row>
    <row r="566" spans="2:3" ht="12.75" customHeight="1">
      <c r="B566" s="138"/>
      <c r="C566" s="138"/>
    </row>
    <row r="567" spans="2:3" ht="12.75" customHeight="1">
      <c r="B567" s="138"/>
      <c r="C567" s="138"/>
    </row>
    <row r="568" spans="2:3" ht="12.75" customHeight="1">
      <c r="B568" s="138"/>
      <c r="C568" s="138"/>
    </row>
    <row r="569" spans="2:3" ht="12.75" customHeight="1">
      <c r="B569" s="138"/>
      <c r="C569" s="138"/>
    </row>
    <row r="570" spans="2:3" ht="12.75" customHeight="1">
      <c r="B570" s="138"/>
      <c r="C570" s="138"/>
    </row>
    <row r="571" spans="2:3" ht="12.75" customHeight="1">
      <c r="B571" s="138"/>
      <c r="C571" s="138"/>
    </row>
    <row r="572" spans="2:3" ht="12.75" customHeight="1">
      <c r="B572" s="138"/>
      <c r="C572" s="138"/>
    </row>
    <row r="573" spans="2:3" ht="12.75" customHeight="1">
      <c r="B573" s="138"/>
      <c r="C573" s="138"/>
    </row>
    <row r="574" spans="2:3" ht="12.75" customHeight="1">
      <c r="B574" s="138"/>
      <c r="C574" s="138"/>
    </row>
    <row r="575" spans="2:3" ht="12.75" customHeight="1">
      <c r="B575" s="138"/>
      <c r="C575" s="138"/>
    </row>
    <row r="576" spans="2:3" ht="12.75" customHeight="1">
      <c r="B576" s="138"/>
      <c r="C576" s="138"/>
    </row>
    <row r="577" spans="2:3" ht="12.75" customHeight="1">
      <c r="B577" s="138"/>
      <c r="C577" s="138"/>
    </row>
    <row r="578" spans="2:3" ht="12.75" customHeight="1">
      <c r="B578" s="138"/>
      <c r="C578" s="138"/>
    </row>
    <row r="579" spans="2:3" ht="12.75" customHeight="1">
      <c r="B579" s="138"/>
      <c r="C579" s="138"/>
    </row>
    <row r="580" spans="2:3" ht="12.75" customHeight="1">
      <c r="B580" s="138"/>
      <c r="C580" s="138"/>
    </row>
    <row r="581" spans="2:3" ht="12.75" customHeight="1">
      <c r="B581" s="138"/>
      <c r="C581" s="138"/>
    </row>
    <row r="582" spans="2:3" ht="12.75" customHeight="1">
      <c r="B582" s="138"/>
      <c r="C582" s="138"/>
    </row>
    <row r="583" spans="2:3" ht="12.75" customHeight="1">
      <c r="B583" s="138"/>
      <c r="C583" s="138"/>
    </row>
    <row r="584" spans="2:3" ht="12.75" customHeight="1">
      <c r="B584" s="138"/>
      <c r="C584" s="138"/>
    </row>
    <row r="585" spans="2:3" ht="12.75" customHeight="1">
      <c r="B585" s="138"/>
      <c r="C585" s="138"/>
    </row>
    <row r="586" spans="2:3" ht="12.75" customHeight="1">
      <c r="B586" s="138"/>
      <c r="C586" s="138"/>
    </row>
    <row r="587" spans="2:3" ht="12.75" customHeight="1">
      <c r="B587" s="138"/>
      <c r="C587" s="138"/>
    </row>
    <row r="588" spans="2:3" ht="12.75" customHeight="1">
      <c r="B588" s="138"/>
      <c r="C588" s="138"/>
    </row>
    <row r="589" spans="2:3" ht="12.75" customHeight="1">
      <c r="B589" s="138"/>
      <c r="C589" s="138"/>
    </row>
    <row r="590" spans="2:3" ht="12.75" customHeight="1">
      <c r="B590" s="138"/>
      <c r="C590" s="138"/>
    </row>
    <row r="591" spans="2:3" ht="12.75" customHeight="1">
      <c r="B591" s="138"/>
      <c r="C591" s="138"/>
    </row>
    <row r="592" spans="2:3" ht="12.75" customHeight="1">
      <c r="B592" s="138"/>
      <c r="C592" s="138"/>
    </row>
    <row r="593" spans="2:3" ht="12.75" customHeight="1">
      <c r="B593" s="138"/>
      <c r="C593" s="138"/>
    </row>
    <row r="594" spans="2:3" ht="12.75" customHeight="1">
      <c r="B594" s="138"/>
      <c r="C594" s="138"/>
    </row>
    <row r="595" spans="2:3" ht="12.75" customHeight="1">
      <c r="B595" s="138"/>
      <c r="C595" s="138"/>
    </row>
    <row r="596" spans="2:3" ht="12.75" customHeight="1">
      <c r="B596" s="138"/>
      <c r="C596" s="138"/>
    </row>
    <row r="597" spans="2:3" ht="12.75" customHeight="1">
      <c r="B597" s="138"/>
      <c r="C597" s="138"/>
    </row>
    <row r="598" spans="2:3" ht="12.75" customHeight="1">
      <c r="B598" s="138"/>
      <c r="C598" s="138"/>
    </row>
    <row r="599" spans="2:3" ht="12.75" customHeight="1">
      <c r="B599" s="138"/>
      <c r="C599" s="138"/>
    </row>
    <row r="600" spans="2:3" ht="12.75" customHeight="1">
      <c r="B600" s="138"/>
      <c r="C600" s="138"/>
    </row>
    <row r="601" spans="2:3" ht="12.75" customHeight="1">
      <c r="B601" s="138"/>
      <c r="C601" s="138"/>
    </row>
    <row r="602" spans="2:3" ht="12.75" customHeight="1">
      <c r="B602" s="138"/>
      <c r="C602" s="138"/>
    </row>
    <row r="603" spans="2:3" ht="12.75" customHeight="1">
      <c r="B603" s="138"/>
      <c r="C603" s="138"/>
    </row>
    <row r="604" spans="2:3" ht="12.75" customHeight="1">
      <c r="B604" s="138"/>
      <c r="C604" s="138"/>
    </row>
    <row r="605" spans="2:3" ht="12.75" customHeight="1">
      <c r="B605" s="138"/>
      <c r="C605" s="138"/>
    </row>
    <row r="606" spans="2:3" ht="12.75" customHeight="1">
      <c r="B606" s="138"/>
      <c r="C606" s="138"/>
    </row>
    <row r="607" spans="2:3" ht="12.75" customHeight="1">
      <c r="B607" s="138"/>
      <c r="C607" s="138"/>
    </row>
    <row r="608" spans="2:3" ht="12.75" customHeight="1">
      <c r="B608" s="138"/>
      <c r="C608" s="138"/>
    </row>
    <row r="609" spans="2:3" ht="12.75" customHeight="1">
      <c r="B609" s="138"/>
      <c r="C609" s="138"/>
    </row>
    <row r="610" spans="2:3" ht="12.75" customHeight="1">
      <c r="B610" s="138"/>
      <c r="C610" s="138"/>
    </row>
    <row r="611" spans="2:3" ht="12.75" customHeight="1">
      <c r="B611" s="138"/>
      <c r="C611" s="138"/>
    </row>
    <row r="612" spans="2:3" ht="12.75" customHeight="1">
      <c r="B612" s="138"/>
      <c r="C612" s="138"/>
    </row>
    <row r="613" spans="2:3" ht="12.75" customHeight="1">
      <c r="B613" s="138"/>
      <c r="C613" s="138"/>
    </row>
    <row r="614" spans="2:3" ht="12.75" customHeight="1">
      <c r="B614" s="138"/>
      <c r="C614" s="138"/>
    </row>
    <row r="615" spans="2:3" ht="12.75" customHeight="1">
      <c r="B615" s="138"/>
      <c r="C615" s="138"/>
    </row>
    <row r="616" spans="2:3" ht="12.75" customHeight="1">
      <c r="B616" s="138"/>
      <c r="C616" s="138"/>
    </row>
    <row r="617" spans="2:3" ht="12.75" customHeight="1">
      <c r="B617" s="138"/>
      <c r="C617" s="138"/>
    </row>
    <row r="618" spans="2:3" ht="12.75" customHeight="1">
      <c r="B618" s="138"/>
      <c r="C618" s="138"/>
    </row>
    <row r="619" spans="2:3" ht="12.75" customHeight="1">
      <c r="B619" s="138"/>
      <c r="C619" s="138"/>
    </row>
    <row r="620" spans="2:3" ht="12.75" customHeight="1">
      <c r="B620" s="138"/>
      <c r="C620" s="138"/>
    </row>
    <row r="621" spans="2:3" ht="12.75" customHeight="1">
      <c r="B621" s="138"/>
      <c r="C621" s="138"/>
    </row>
    <row r="622" spans="2:3" ht="12.75" customHeight="1">
      <c r="B622" s="138"/>
      <c r="C622" s="138"/>
    </row>
    <row r="623" spans="2:3" ht="12.75" customHeight="1">
      <c r="B623" s="138"/>
      <c r="C623" s="138"/>
    </row>
    <row r="624" spans="2:3" ht="12.75" customHeight="1">
      <c r="B624" s="138"/>
      <c r="C624" s="138"/>
    </row>
    <row r="625" spans="2:3" ht="12.75" customHeight="1">
      <c r="B625" s="138"/>
      <c r="C625" s="138"/>
    </row>
    <row r="626" spans="2:3" ht="12.75" customHeight="1">
      <c r="B626" s="138"/>
      <c r="C626" s="138"/>
    </row>
    <row r="627" spans="2:3" ht="12.75" customHeight="1">
      <c r="B627" s="138"/>
      <c r="C627" s="138"/>
    </row>
    <row r="628" spans="2:3" ht="12.75" customHeight="1">
      <c r="B628" s="138"/>
      <c r="C628" s="138"/>
    </row>
    <row r="629" spans="2:3" ht="12.75" customHeight="1">
      <c r="B629" s="138"/>
      <c r="C629" s="138"/>
    </row>
    <row r="630" spans="2:3" ht="12.75" customHeight="1">
      <c r="B630" s="138"/>
      <c r="C630" s="138"/>
    </row>
    <row r="631" spans="2:3" ht="12.75" customHeight="1">
      <c r="B631" s="138"/>
      <c r="C631" s="138"/>
    </row>
    <row r="632" spans="2:3" ht="12.75" customHeight="1">
      <c r="B632" s="138"/>
      <c r="C632" s="138"/>
    </row>
    <row r="633" spans="2:3" ht="12.75" customHeight="1">
      <c r="B633" s="138"/>
      <c r="C633" s="138"/>
    </row>
    <row r="634" spans="2:3" ht="12.75" customHeight="1">
      <c r="B634" s="138"/>
      <c r="C634" s="138"/>
    </row>
    <row r="635" spans="2:3" ht="12.75" customHeight="1">
      <c r="B635" s="138"/>
      <c r="C635" s="138"/>
    </row>
    <row r="636" spans="2:3" ht="12.75" customHeight="1">
      <c r="B636" s="138"/>
      <c r="C636" s="138"/>
    </row>
    <row r="637" spans="2:3" ht="12.75" customHeight="1">
      <c r="B637" s="138"/>
      <c r="C637" s="138"/>
    </row>
    <row r="638" spans="2:3" ht="12.75" customHeight="1">
      <c r="B638" s="138"/>
      <c r="C638" s="138"/>
    </row>
    <row r="639" spans="2:3" ht="12.75" customHeight="1">
      <c r="B639" s="138"/>
      <c r="C639" s="138"/>
    </row>
    <row r="640" spans="2:3" ht="12.75" customHeight="1">
      <c r="B640" s="138"/>
      <c r="C640" s="138"/>
    </row>
    <row r="641" spans="2:3" ht="12.75" customHeight="1">
      <c r="B641" s="138"/>
      <c r="C641" s="138"/>
    </row>
    <row r="642" spans="2:3" ht="12.75" customHeight="1">
      <c r="B642" s="138"/>
      <c r="C642" s="138"/>
    </row>
    <row r="643" spans="2:3" ht="12.75" customHeight="1">
      <c r="B643" s="138"/>
      <c r="C643" s="138"/>
    </row>
    <row r="644" spans="2:3" ht="12.75" customHeight="1">
      <c r="B644" s="138"/>
      <c r="C644" s="138"/>
    </row>
    <row r="645" spans="2:3" ht="12.75" customHeight="1">
      <c r="B645" s="138"/>
      <c r="C645" s="138"/>
    </row>
    <row r="646" spans="2:3" ht="12.75" customHeight="1">
      <c r="B646" s="138"/>
      <c r="C646" s="138"/>
    </row>
    <row r="647" spans="2:3" ht="12.75" customHeight="1">
      <c r="B647" s="138"/>
      <c r="C647" s="138"/>
    </row>
    <row r="648" spans="2:3" ht="12.75" customHeight="1">
      <c r="B648" s="138"/>
      <c r="C648" s="138"/>
    </row>
    <row r="649" spans="2:3" ht="12.75" customHeight="1">
      <c r="B649" s="138"/>
      <c r="C649" s="138"/>
    </row>
    <row r="650" spans="2:3" ht="12.75" customHeight="1">
      <c r="B650" s="138"/>
      <c r="C650" s="138"/>
    </row>
    <row r="651" spans="2:3" ht="12.75" customHeight="1">
      <c r="B651" s="138"/>
      <c r="C651" s="138"/>
    </row>
    <row r="652" spans="2:3" ht="12.75" customHeight="1">
      <c r="B652" s="138"/>
      <c r="C652" s="138"/>
    </row>
    <row r="653" spans="2:3" ht="12.75" customHeight="1">
      <c r="B653" s="138"/>
      <c r="C653" s="138"/>
    </row>
    <row r="654" spans="2:3" ht="12.75" customHeight="1">
      <c r="B654" s="138"/>
      <c r="C654" s="138"/>
    </row>
    <row r="655" spans="2:3" ht="12.75" customHeight="1">
      <c r="B655" s="138"/>
      <c r="C655" s="138"/>
    </row>
    <row r="656" spans="2:3" ht="12.75" customHeight="1">
      <c r="B656" s="138"/>
      <c r="C656" s="138"/>
    </row>
    <row r="657" spans="2:3" ht="12.75" customHeight="1">
      <c r="B657" s="138"/>
      <c r="C657" s="138"/>
    </row>
    <row r="658" spans="2:3" ht="12.75" customHeight="1">
      <c r="B658" s="138"/>
      <c r="C658" s="138"/>
    </row>
    <row r="659" spans="2:3" ht="12.75" customHeight="1">
      <c r="B659" s="138"/>
      <c r="C659" s="138"/>
    </row>
    <row r="660" spans="2:3" ht="12.75" customHeight="1">
      <c r="B660" s="138"/>
      <c r="C660" s="138"/>
    </row>
    <row r="661" spans="2:3" ht="12.75" customHeight="1">
      <c r="B661" s="138"/>
      <c r="C661" s="138"/>
    </row>
    <row r="662" spans="2:3" ht="12.75" customHeight="1">
      <c r="B662" s="138"/>
      <c r="C662" s="138"/>
    </row>
    <row r="663" spans="2:3" ht="12.75" customHeight="1">
      <c r="B663" s="138"/>
      <c r="C663" s="138"/>
    </row>
    <row r="664" spans="2:3" ht="12.75" customHeight="1">
      <c r="B664" s="138"/>
      <c r="C664" s="138"/>
    </row>
    <row r="665" spans="2:3" ht="12.75" customHeight="1">
      <c r="B665" s="138"/>
      <c r="C665" s="138"/>
    </row>
    <row r="666" spans="2:3" ht="12.75" customHeight="1">
      <c r="B666" s="138"/>
      <c r="C666" s="138"/>
    </row>
    <row r="667" spans="2:3" ht="12.75" customHeight="1">
      <c r="B667" s="138"/>
      <c r="C667" s="138"/>
    </row>
    <row r="668" spans="2:3" ht="12.75" customHeight="1">
      <c r="B668" s="138"/>
      <c r="C668" s="138"/>
    </row>
    <row r="669" spans="2:3" ht="12.75" customHeight="1">
      <c r="B669" s="138"/>
      <c r="C669" s="138"/>
    </row>
    <row r="670" spans="2:3" ht="12.75" customHeight="1">
      <c r="B670" s="138"/>
      <c r="C670" s="138"/>
    </row>
    <row r="671" spans="2:3" ht="12.75" customHeight="1">
      <c r="B671" s="138"/>
      <c r="C671" s="138"/>
    </row>
    <row r="672" spans="2:3" ht="12.75" customHeight="1">
      <c r="B672" s="138"/>
      <c r="C672" s="138"/>
    </row>
    <row r="673" spans="2:3" ht="12.75" customHeight="1">
      <c r="B673" s="138"/>
      <c r="C673" s="138"/>
    </row>
    <row r="674" spans="2:3" ht="12.75" customHeight="1">
      <c r="B674" s="138"/>
      <c r="C674" s="138"/>
    </row>
    <row r="675" spans="2:3" ht="12.75" customHeight="1">
      <c r="B675" s="138"/>
      <c r="C675" s="138"/>
    </row>
    <row r="676" spans="2:3" ht="12.75" customHeight="1">
      <c r="B676" s="138"/>
      <c r="C676" s="138"/>
    </row>
    <row r="677" spans="2:3" ht="12.75" customHeight="1">
      <c r="B677" s="138"/>
      <c r="C677" s="138"/>
    </row>
    <row r="678" spans="2:3" ht="12.75" customHeight="1">
      <c r="B678" s="138"/>
      <c r="C678" s="138"/>
    </row>
    <row r="679" spans="2:3" ht="12.75" customHeight="1">
      <c r="B679" s="138"/>
      <c r="C679" s="138"/>
    </row>
    <row r="680" spans="2:3" ht="12.75" customHeight="1">
      <c r="B680" s="138"/>
      <c r="C680" s="138"/>
    </row>
    <row r="681" spans="2:3" ht="12.75" customHeight="1">
      <c r="B681" s="138"/>
      <c r="C681" s="138"/>
    </row>
    <row r="682" spans="2:3" ht="12.75" customHeight="1">
      <c r="B682" s="138"/>
      <c r="C682" s="138"/>
    </row>
    <row r="683" spans="2:3" ht="12.75" customHeight="1">
      <c r="B683" s="138"/>
      <c r="C683" s="138"/>
    </row>
    <row r="684" spans="2:3" ht="12.75" customHeight="1">
      <c r="B684" s="138"/>
      <c r="C684" s="138"/>
    </row>
    <row r="685" spans="2:3" ht="12.75" customHeight="1">
      <c r="B685" s="138"/>
      <c r="C685" s="138"/>
    </row>
    <row r="686" spans="2:3" ht="12.75" customHeight="1">
      <c r="B686" s="138"/>
      <c r="C686" s="138"/>
    </row>
    <row r="687" spans="2:3" ht="12.75" customHeight="1">
      <c r="B687" s="138"/>
      <c r="C687" s="138"/>
    </row>
    <row r="688" spans="2:3" ht="12.75" customHeight="1">
      <c r="B688" s="138"/>
      <c r="C688" s="138"/>
    </row>
    <row r="689" spans="2:3" ht="12.75" customHeight="1">
      <c r="B689" s="138"/>
      <c r="C689" s="138"/>
    </row>
    <row r="690" spans="2:3" ht="12.75" customHeight="1">
      <c r="B690" s="138"/>
      <c r="C690" s="138"/>
    </row>
    <row r="691" spans="2:3" ht="12.75" customHeight="1">
      <c r="B691" s="138"/>
      <c r="C691" s="138"/>
    </row>
    <row r="692" spans="2:3" ht="12.75" customHeight="1">
      <c r="B692" s="138"/>
      <c r="C692" s="138"/>
    </row>
    <row r="693" spans="2:3" ht="12.75" customHeight="1">
      <c r="B693" s="138"/>
      <c r="C693" s="138"/>
    </row>
    <row r="694" spans="2:3" ht="12.75" customHeight="1">
      <c r="B694" s="138"/>
      <c r="C694" s="138"/>
    </row>
    <row r="695" spans="2:3" ht="12.75" customHeight="1">
      <c r="B695" s="138"/>
      <c r="C695" s="138"/>
    </row>
    <row r="696" spans="2:3" ht="12.75" customHeight="1">
      <c r="B696" s="138"/>
      <c r="C696" s="138"/>
    </row>
    <row r="697" spans="2:3" ht="12.75" customHeight="1">
      <c r="B697" s="138"/>
      <c r="C697" s="138"/>
    </row>
    <row r="698" spans="2:3" ht="12.75" customHeight="1">
      <c r="B698" s="138"/>
      <c r="C698" s="138"/>
    </row>
    <row r="699" spans="2:3" ht="12.75" customHeight="1">
      <c r="B699" s="138"/>
      <c r="C699" s="138"/>
    </row>
    <row r="700" spans="2:3" ht="12.75" customHeight="1">
      <c r="B700" s="138"/>
      <c r="C700" s="138"/>
    </row>
    <row r="701" spans="2:3" ht="12.75" customHeight="1">
      <c r="B701" s="138"/>
      <c r="C701" s="138"/>
    </row>
    <row r="702" spans="2:3" ht="12.75" customHeight="1">
      <c r="B702" s="138"/>
      <c r="C702" s="138"/>
    </row>
    <row r="703" spans="2:3" ht="12.75" customHeight="1">
      <c r="B703" s="138"/>
      <c r="C703" s="138"/>
    </row>
    <row r="704" spans="2:3" ht="12.75" customHeight="1">
      <c r="B704" s="138"/>
      <c r="C704" s="138"/>
    </row>
    <row r="705" spans="2:3" ht="12.75" customHeight="1">
      <c r="B705" s="138"/>
      <c r="C705" s="138"/>
    </row>
    <row r="706" spans="2:3" ht="12.75" customHeight="1">
      <c r="B706" s="138"/>
      <c r="C706" s="138"/>
    </row>
    <row r="707" spans="2:3" ht="12.75" customHeight="1">
      <c r="B707" s="138"/>
      <c r="C707" s="138"/>
    </row>
    <row r="708" spans="2:3" ht="12.75" customHeight="1">
      <c r="B708" s="138"/>
      <c r="C708" s="138"/>
    </row>
    <row r="709" spans="2:3" ht="12.75" customHeight="1">
      <c r="B709" s="138"/>
      <c r="C709" s="138"/>
    </row>
    <row r="710" spans="2:3" ht="12.75" customHeight="1">
      <c r="B710" s="138"/>
      <c r="C710" s="138"/>
    </row>
    <row r="711" spans="2:3" ht="12.75" customHeight="1">
      <c r="B711" s="138"/>
      <c r="C711" s="138"/>
    </row>
    <row r="712" spans="2:3" ht="12.75" customHeight="1">
      <c r="B712" s="138"/>
      <c r="C712" s="138"/>
    </row>
    <row r="713" spans="2:3" ht="12.75" customHeight="1">
      <c r="B713" s="138"/>
      <c r="C713" s="138"/>
    </row>
    <row r="714" spans="2:3" ht="12.75" customHeight="1">
      <c r="B714" s="138"/>
      <c r="C714" s="138"/>
    </row>
    <row r="715" spans="2:3" ht="12.75" customHeight="1">
      <c r="B715" s="138"/>
      <c r="C715" s="138"/>
    </row>
    <row r="716" spans="2:3" ht="12.75" customHeight="1">
      <c r="B716" s="138"/>
      <c r="C716" s="138"/>
    </row>
    <row r="717" spans="2:3" ht="12.75" customHeight="1">
      <c r="B717" s="138"/>
      <c r="C717" s="138"/>
    </row>
    <row r="718" spans="2:3" ht="12.75" customHeight="1">
      <c r="B718" s="138"/>
      <c r="C718" s="138"/>
    </row>
    <row r="719" spans="2:3" ht="12.75" customHeight="1">
      <c r="B719" s="138"/>
      <c r="C719" s="138"/>
    </row>
    <row r="720" spans="2:3" ht="12.75" customHeight="1">
      <c r="B720" s="138"/>
      <c r="C720" s="138"/>
    </row>
    <row r="721" spans="2:3" ht="12.75" customHeight="1">
      <c r="B721" s="138"/>
      <c r="C721" s="138"/>
    </row>
    <row r="722" spans="2:3" ht="12.75" customHeight="1">
      <c r="B722" s="138"/>
      <c r="C722" s="138"/>
    </row>
    <row r="723" spans="2:3" ht="12.75" customHeight="1">
      <c r="B723" s="138"/>
      <c r="C723" s="138"/>
    </row>
    <row r="724" spans="2:3" ht="12.75" customHeight="1">
      <c r="B724" s="138"/>
      <c r="C724" s="138"/>
    </row>
    <row r="725" spans="2:3" ht="12.75" customHeight="1">
      <c r="B725" s="138"/>
      <c r="C725" s="138"/>
    </row>
    <row r="726" spans="2:3" ht="12.75" customHeight="1">
      <c r="B726" s="138"/>
      <c r="C726" s="138"/>
    </row>
    <row r="727" spans="2:3" ht="12.75" customHeight="1">
      <c r="B727" s="138"/>
      <c r="C727" s="138"/>
    </row>
    <row r="728" spans="2:3" ht="12.75" customHeight="1">
      <c r="B728" s="138"/>
      <c r="C728" s="138"/>
    </row>
    <row r="729" spans="2:3" ht="12.75" customHeight="1">
      <c r="B729" s="138"/>
      <c r="C729" s="138"/>
    </row>
    <row r="730" spans="2:3" ht="12.75" customHeight="1">
      <c r="B730" s="138"/>
      <c r="C730" s="138"/>
    </row>
    <row r="731" spans="2:3" ht="12.75" customHeight="1">
      <c r="B731" s="138"/>
      <c r="C731" s="138"/>
    </row>
    <row r="732" spans="2:3" ht="12.75" customHeight="1">
      <c r="B732" s="138"/>
      <c r="C732" s="138"/>
    </row>
    <row r="733" spans="2:3" ht="12.75" customHeight="1">
      <c r="B733" s="138"/>
      <c r="C733" s="138"/>
    </row>
    <row r="734" spans="2:3" ht="12.75" customHeight="1">
      <c r="B734" s="138"/>
      <c r="C734" s="138"/>
    </row>
    <row r="735" spans="2:3" ht="12.75" customHeight="1">
      <c r="B735" s="138"/>
      <c r="C735" s="138"/>
    </row>
    <row r="736" spans="2:3" ht="12.75" customHeight="1">
      <c r="B736" s="138"/>
      <c r="C736" s="138"/>
    </row>
    <row r="737" spans="2:3" ht="12.75" customHeight="1">
      <c r="B737" s="138"/>
      <c r="C737" s="138"/>
    </row>
    <row r="738" spans="2:3" ht="12.75" customHeight="1">
      <c r="B738" s="138"/>
      <c r="C738" s="138"/>
    </row>
    <row r="739" spans="2:3" ht="12.75" customHeight="1">
      <c r="B739" s="138"/>
      <c r="C739" s="138"/>
    </row>
    <row r="740" spans="2:3" ht="12.75" customHeight="1">
      <c r="B740" s="138"/>
      <c r="C740" s="138"/>
    </row>
    <row r="741" spans="2:3" ht="12.75" customHeight="1">
      <c r="B741" s="138"/>
      <c r="C741" s="138"/>
    </row>
    <row r="742" spans="2:3" ht="12.75" customHeight="1">
      <c r="B742" s="138"/>
      <c r="C742" s="138"/>
    </row>
    <row r="743" spans="2:3" ht="12.75" customHeight="1">
      <c r="B743" s="138"/>
      <c r="C743" s="138"/>
    </row>
    <row r="744" spans="2:3" ht="12.75" customHeight="1">
      <c r="B744" s="138"/>
      <c r="C744" s="138"/>
    </row>
    <row r="745" spans="2:3" ht="12.75" customHeight="1">
      <c r="B745" s="138"/>
      <c r="C745" s="138"/>
    </row>
    <row r="746" spans="2:3" ht="12.75" customHeight="1">
      <c r="B746" s="138"/>
      <c r="C746" s="138"/>
    </row>
    <row r="747" spans="2:3" ht="12.75" customHeight="1">
      <c r="B747" s="138"/>
      <c r="C747" s="138"/>
    </row>
    <row r="748" spans="2:3" ht="12.75" customHeight="1">
      <c r="B748" s="138"/>
      <c r="C748" s="138"/>
    </row>
    <row r="749" spans="2:3" ht="12.75" customHeight="1">
      <c r="B749" s="138"/>
      <c r="C749" s="138"/>
    </row>
    <row r="750" spans="2:3" ht="12.75" customHeight="1">
      <c r="B750" s="138"/>
      <c r="C750" s="138"/>
    </row>
    <row r="751" spans="2:3" ht="12.75" customHeight="1">
      <c r="B751" s="138"/>
      <c r="C751" s="138"/>
    </row>
    <row r="752" spans="2:3" ht="12.75" customHeight="1">
      <c r="B752" s="138"/>
      <c r="C752" s="138"/>
    </row>
    <row r="753" spans="2:3" ht="12.75" customHeight="1">
      <c r="B753" s="138"/>
      <c r="C753" s="138"/>
    </row>
    <row r="754" spans="2:3" ht="12.75" customHeight="1">
      <c r="B754" s="138"/>
      <c r="C754" s="138"/>
    </row>
    <row r="755" spans="2:3" ht="12.75" customHeight="1">
      <c r="B755" s="138"/>
      <c r="C755" s="138"/>
    </row>
    <row r="756" spans="2:3" ht="12.75" customHeight="1">
      <c r="B756" s="138"/>
      <c r="C756" s="138"/>
    </row>
    <row r="757" spans="2:3" ht="12.75" customHeight="1">
      <c r="B757" s="138"/>
      <c r="C757" s="138"/>
    </row>
    <row r="758" spans="2:3" ht="12.75" customHeight="1">
      <c r="B758" s="138"/>
      <c r="C758" s="138"/>
    </row>
    <row r="759" spans="2:3" ht="12.75" customHeight="1">
      <c r="B759" s="138"/>
      <c r="C759" s="138"/>
    </row>
    <row r="760" spans="2:3" ht="12.75" customHeight="1">
      <c r="B760" s="138"/>
      <c r="C760" s="138"/>
    </row>
    <row r="761" spans="2:3" ht="12.75" customHeight="1">
      <c r="B761" s="138"/>
      <c r="C761" s="138"/>
    </row>
    <row r="762" spans="2:3" ht="12.75" customHeight="1">
      <c r="B762" s="138"/>
      <c r="C762" s="138"/>
    </row>
    <row r="763" spans="2:3" ht="12.75" customHeight="1">
      <c r="B763" s="138"/>
      <c r="C763" s="138"/>
    </row>
    <row r="764" spans="2:3" ht="12.75" customHeight="1">
      <c r="B764" s="138"/>
      <c r="C764" s="138"/>
    </row>
    <row r="765" spans="2:3" ht="12.75" customHeight="1">
      <c r="B765" s="138"/>
      <c r="C765" s="138"/>
    </row>
    <row r="766" spans="2:3" ht="12.75" customHeight="1">
      <c r="B766" s="138"/>
      <c r="C766" s="138"/>
    </row>
    <row r="767" spans="2:3" ht="12.75" customHeight="1">
      <c r="B767" s="138"/>
      <c r="C767" s="138"/>
    </row>
    <row r="768" spans="2:3" ht="12.75" customHeight="1">
      <c r="B768" s="138"/>
      <c r="C768" s="138"/>
    </row>
    <row r="769" spans="2:3" ht="12.75" customHeight="1">
      <c r="B769" s="138"/>
      <c r="C769" s="138"/>
    </row>
    <row r="770" spans="2:3" ht="12.75" customHeight="1">
      <c r="B770" s="138"/>
      <c r="C770" s="138"/>
    </row>
    <row r="771" spans="2:3" ht="12.75" customHeight="1">
      <c r="B771" s="138"/>
      <c r="C771" s="138"/>
    </row>
    <row r="772" spans="2:3" ht="12.75" customHeight="1">
      <c r="B772" s="138"/>
      <c r="C772" s="138"/>
    </row>
    <row r="773" spans="2:3" ht="12.75" customHeight="1">
      <c r="B773" s="138"/>
      <c r="C773" s="138"/>
    </row>
    <row r="774" spans="2:3" ht="12.75" customHeight="1">
      <c r="B774" s="138"/>
      <c r="C774" s="138"/>
    </row>
    <row r="775" spans="2:3" ht="12.75" customHeight="1">
      <c r="B775" s="138"/>
      <c r="C775" s="138"/>
    </row>
    <row r="776" spans="2:3" ht="12.75" customHeight="1">
      <c r="B776" s="138"/>
      <c r="C776" s="138"/>
    </row>
    <row r="777" spans="2:3" ht="12.75" customHeight="1">
      <c r="B777" s="138"/>
      <c r="C777" s="138"/>
    </row>
    <row r="778" spans="2:3" ht="12.75" customHeight="1">
      <c r="B778" s="138"/>
      <c r="C778" s="138"/>
    </row>
    <row r="779" spans="2:3" ht="12.75" customHeight="1">
      <c r="B779" s="138"/>
      <c r="C779" s="138"/>
    </row>
    <row r="780" spans="2:3" ht="12.75" customHeight="1">
      <c r="B780" s="138"/>
      <c r="C780" s="138"/>
    </row>
    <row r="781" spans="2:3" ht="12.75" customHeight="1">
      <c r="B781" s="138"/>
      <c r="C781" s="138"/>
    </row>
    <row r="782" spans="2:3" ht="12.75" customHeight="1">
      <c r="B782" s="138"/>
      <c r="C782" s="138"/>
    </row>
    <row r="783" spans="2:3" ht="12.75" customHeight="1">
      <c r="B783" s="138"/>
      <c r="C783" s="138"/>
    </row>
    <row r="784" spans="2:3" ht="12.75" customHeight="1">
      <c r="B784" s="138"/>
      <c r="C784" s="138"/>
    </row>
    <row r="785" spans="2:3" ht="12.75" customHeight="1">
      <c r="B785" s="138"/>
      <c r="C785" s="138"/>
    </row>
    <row r="786" spans="2:3" ht="12.75" customHeight="1">
      <c r="B786" s="138"/>
      <c r="C786" s="138"/>
    </row>
    <row r="787" spans="2:3" ht="12.75" customHeight="1">
      <c r="B787" s="138"/>
      <c r="C787" s="138"/>
    </row>
    <row r="788" spans="2:3" ht="12.75" customHeight="1">
      <c r="B788" s="138"/>
      <c r="C788" s="138"/>
    </row>
    <row r="789" spans="2:3" ht="12.75" customHeight="1">
      <c r="B789" s="138"/>
      <c r="C789" s="138"/>
    </row>
    <row r="790" spans="2:3" ht="12.75" customHeight="1">
      <c r="B790" s="138"/>
      <c r="C790" s="138"/>
    </row>
    <row r="791" spans="2:3" ht="12.75" customHeight="1">
      <c r="B791" s="138"/>
      <c r="C791" s="138"/>
    </row>
    <row r="792" spans="2:3" ht="12.75" customHeight="1">
      <c r="B792" s="138"/>
      <c r="C792" s="138"/>
    </row>
    <row r="793" spans="2:3" ht="12.75" customHeight="1">
      <c r="B793" s="138"/>
      <c r="C793" s="138"/>
    </row>
    <row r="794" spans="2:3" ht="12.75" customHeight="1">
      <c r="B794" s="138"/>
      <c r="C794" s="138"/>
    </row>
    <row r="795" spans="2:3" ht="12.75" customHeight="1">
      <c r="B795" s="138"/>
      <c r="C795" s="138"/>
    </row>
    <row r="796" spans="2:3" ht="12.75" customHeight="1">
      <c r="B796" s="138"/>
      <c r="C796" s="138"/>
    </row>
    <row r="797" spans="2:3" ht="12.75" customHeight="1">
      <c r="B797" s="138"/>
      <c r="C797" s="138"/>
    </row>
    <row r="798" spans="2:3" ht="12.75" customHeight="1">
      <c r="B798" s="138"/>
      <c r="C798" s="138"/>
    </row>
    <row r="799" spans="2:3" ht="12.75" customHeight="1">
      <c r="B799" s="138"/>
      <c r="C799" s="138"/>
    </row>
    <row r="800" spans="2:3" ht="12.75" customHeight="1">
      <c r="B800" s="138"/>
      <c r="C800" s="138"/>
    </row>
    <row r="801" spans="2:3" ht="12.75" customHeight="1">
      <c r="B801" s="138"/>
      <c r="C801" s="138"/>
    </row>
    <row r="802" spans="2:3" ht="12.75" customHeight="1">
      <c r="B802" s="138"/>
      <c r="C802" s="138"/>
    </row>
    <row r="803" spans="2:3" ht="12.75" customHeight="1">
      <c r="B803" s="138"/>
      <c r="C803" s="138"/>
    </row>
    <row r="804" spans="2:3" ht="12.75" customHeight="1">
      <c r="B804" s="138"/>
      <c r="C804" s="138"/>
    </row>
    <row r="805" spans="2:3" ht="12.75" customHeight="1">
      <c r="B805" s="138"/>
      <c r="C805" s="138"/>
    </row>
    <row r="806" spans="2:3" ht="12.75" customHeight="1">
      <c r="B806" s="138"/>
      <c r="C806" s="138"/>
    </row>
    <row r="807" spans="2:3" ht="12.75" customHeight="1">
      <c r="B807" s="138"/>
      <c r="C807" s="138"/>
    </row>
    <row r="808" spans="2:3" ht="12.75" customHeight="1">
      <c r="B808" s="138"/>
      <c r="C808" s="138"/>
    </row>
    <row r="809" spans="2:3" ht="12.75" customHeight="1">
      <c r="B809" s="138"/>
      <c r="C809" s="138"/>
    </row>
    <row r="810" spans="2:3" ht="12.75" customHeight="1">
      <c r="B810" s="138"/>
      <c r="C810" s="138"/>
    </row>
    <row r="811" spans="2:3" ht="12.75" customHeight="1">
      <c r="B811" s="138"/>
      <c r="C811" s="138"/>
    </row>
    <row r="812" spans="2:3" ht="12.75" customHeight="1">
      <c r="B812" s="138"/>
      <c r="C812" s="138"/>
    </row>
    <row r="813" spans="2:3" ht="12.75" customHeight="1">
      <c r="B813" s="138"/>
      <c r="C813" s="138"/>
    </row>
    <row r="814" spans="2:3" ht="12.75" customHeight="1">
      <c r="B814" s="138"/>
      <c r="C814" s="138"/>
    </row>
    <row r="815" spans="2:3" ht="12.75" customHeight="1">
      <c r="B815" s="138"/>
      <c r="C815" s="138"/>
    </row>
    <row r="816" spans="2:3" ht="12.75" customHeight="1">
      <c r="B816" s="138"/>
      <c r="C816" s="138"/>
    </row>
    <row r="817" spans="2:3" ht="12.75" customHeight="1">
      <c r="B817" s="138"/>
      <c r="C817" s="138"/>
    </row>
    <row r="818" spans="2:3" ht="12.75" customHeight="1">
      <c r="B818" s="138"/>
      <c r="C818" s="138"/>
    </row>
    <row r="819" spans="2:3" ht="12.75" customHeight="1">
      <c r="B819" s="138"/>
      <c r="C819" s="138"/>
    </row>
    <row r="820" spans="2:3" ht="12.75" customHeight="1">
      <c r="B820" s="138"/>
      <c r="C820" s="138"/>
    </row>
    <row r="821" spans="2:3" ht="12.75" customHeight="1">
      <c r="B821" s="138"/>
      <c r="C821" s="138"/>
    </row>
    <row r="822" spans="2:3" ht="12.75" customHeight="1">
      <c r="B822" s="138"/>
      <c r="C822" s="138"/>
    </row>
    <row r="823" spans="2:3" ht="12.75" customHeight="1">
      <c r="B823" s="138"/>
      <c r="C823" s="138"/>
    </row>
    <row r="824" spans="2:3" ht="12.75" customHeight="1">
      <c r="B824" s="138"/>
      <c r="C824" s="138"/>
    </row>
    <row r="825" spans="2:3" ht="12.75" customHeight="1">
      <c r="B825" s="138"/>
      <c r="C825" s="138"/>
    </row>
    <row r="826" spans="2:3" ht="12.75" customHeight="1">
      <c r="B826" s="138"/>
      <c r="C826" s="138"/>
    </row>
    <row r="827" spans="2:3" ht="12.75" customHeight="1">
      <c r="B827" s="138"/>
      <c r="C827" s="138"/>
    </row>
    <row r="828" spans="2:3" ht="12.75" customHeight="1">
      <c r="B828" s="138"/>
      <c r="C828" s="138"/>
    </row>
    <row r="829" spans="2:3" ht="12.75" customHeight="1">
      <c r="B829" s="138"/>
      <c r="C829" s="138"/>
    </row>
    <row r="830" spans="2:3" ht="12.75" customHeight="1">
      <c r="B830" s="138"/>
      <c r="C830" s="138"/>
    </row>
    <row r="831" spans="2:3" ht="12.75" customHeight="1">
      <c r="B831" s="138"/>
      <c r="C831" s="138"/>
    </row>
    <row r="832" spans="2:3" ht="12.75" customHeight="1">
      <c r="B832" s="138"/>
      <c r="C832" s="138"/>
    </row>
    <row r="833" spans="2:3" ht="12.75" customHeight="1">
      <c r="B833" s="138"/>
      <c r="C833" s="138"/>
    </row>
    <row r="834" spans="2:3" ht="12.75" customHeight="1">
      <c r="B834" s="138"/>
      <c r="C834" s="138"/>
    </row>
    <row r="835" spans="2:3" ht="12.75" customHeight="1">
      <c r="B835" s="138"/>
      <c r="C835" s="138"/>
    </row>
    <row r="836" spans="2:3" ht="12.75" customHeight="1">
      <c r="B836" s="138"/>
      <c r="C836" s="138"/>
    </row>
    <row r="837" spans="2:3" ht="12.75" customHeight="1">
      <c r="B837" s="138"/>
      <c r="C837" s="138"/>
    </row>
    <row r="838" spans="2:3" ht="12.75" customHeight="1">
      <c r="B838" s="138"/>
      <c r="C838" s="138"/>
    </row>
    <row r="839" spans="2:3" ht="12.75" customHeight="1">
      <c r="B839" s="138"/>
      <c r="C839" s="138"/>
    </row>
    <row r="840" spans="2:3" ht="12.75" customHeight="1">
      <c r="B840" s="138"/>
      <c r="C840" s="138"/>
    </row>
    <row r="841" spans="2:3" ht="12.75" customHeight="1">
      <c r="B841" s="138"/>
      <c r="C841" s="138"/>
    </row>
    <row r="842" spans="2:3" ht="12.75" customHeight="1">
      <c r="B842" s="138"/>
      <c r="C842" s="138"/>
    </row>
    <row r="843" spans="2:3" ht="12.75" customHeight="1">
      <c r="B843" s="138"/>
      <c r="C843" s="138"/>
    </row>
    <row r="844" spans="2:3" ht="12.75" customHeight="1">
      <c r="B844" s="138"/>
      <c r="C844" s="138"/>
    </row>
    <row r="845" spans="2:3" ht="12.75" customHeight="1">
      <c r="B845" s="138"/>
      <c r="C845" s="138"/>
    </row>
    <row r="846" spans="2:3" ht="12.75" customHeight="1">
      <c r="B846" s="138"/>
      <c r="C846" s="138"/>
    </row>
    <row r="847" spans="2:3" ht="12.75" customHeight="1">
      <c r="B847" s="138"/>
      <c r="C847" s="138"/>
    </row>
    <row r="848" spans="2:3" ht="12.75" customHeight="1">
      <c r="B848" s="138"/>
      <c r="C848" s="138"/>
    </row>
    <row r="849" spans="2:3" ht="12.75" customHeight="1">
      <c r="B849" s="138"/>
      <c r="C849" s="138"/>
    </row>
    <row r="850" spans="2:3" ht="12.75" customHeight="1">
      <c r="B850" s="138"/>
      <c r="C850" s="138"/>
    </row>
    <row r="851" spans="2:3" ht="12.75" customHeight="1">
      <c r="B851" s="138"/>
      <c r="C851" s="138"/>
    </row>
    <row r="852" spans="2:3" ht="12.75" customHeight="1">
      <c r="B852" s="138"/>
      <c r="C852" s="138"/>
    </row>
    <row r="853" spans="2:3" ht="12.75" customHeight="1">
      <c r="B853" s="138"/>
      <c r="C853" s="138"/>
    </row>
    <row r="854" spans="2:3" ht="12.75" customHeight="1">
      <c r="B854" s="138"/>
      <c r="C854" s="138"/>
    </row>
    <row r="855" spans="2:3" ht="12.75" customHeight="1">
      <c r="B855" s="138"/>
      <c r="C855" s="138"/>
    </row>
    <row r="856" spans="2:3" ht="12.75" customHeight="1">
      <c r="B856" s="138"/>
      <c r="C856" s="138"/>
    </row>
    <row r="857" spans="2:3" ht="12.75" customHeight="1">
      <c r="B857" s="138"/>
      <c r="C857" s="138"/>
    </row>
    <row r="858" spans="2:3" ht="12.75" customHeight="1">
      <c r="B858" s="138"/>
      <c r="C858" s="138"/>
    </row>
    <row r="859" spans="2:3" ht="12.75" customHeight="1">
      <c r="B859" s="138"/>
      <c r="C859" s="138"/>
    </row>
    <row r="860" spans="2:3" ht="12.75" customHeight="1">
      <c r="B860" s="138"/>
      <c r="C860" s="138"/>
    </row>
    <row r="861" spans="2:3" ht="12.75" customHeight="1">
      <c r="B861" s="138"/>
      <c r="C861" s="138"/>
    </row>
    <row r="862" spans="2:3" ht="12.75" customHeight="1">
      <c r="B862" s="138"/>
      <c r="C862" s="138"/>
    </row>
    <row r="863" spans="2:3" ht="12.75" customHeight="1">
      <c r="B863" s="138"/>
      <c r="C863" s="138"/>
    </row>
    <row r="864" spans="2:3" ht="12.75" customHeight="1">
      <c r="B864" s="138"/>
      <c r="C864" s="138"/>
    </row>
    <row r="865" spans="2:3" ht="12.75" customHeight="1">
      <c r="B865" s="138"/>
      <c r="C865" s="138"/>
    </row>
    <row r="866" spans="2:3" ht="12.75" customHeight="1">
      <c r="B866" s="138"/>
      <c r="C866" s="138"/>
    </row>
    <row r="867" spans="2:3" ht="12.75" customHeight="1">
      <c r="B867" s="138"/>
      <c r="C867" s="138"/>
    </row>
    <row r="868" spans="2:3" ht="12.75" customHeight="1">
      <c r="B868" s="138"/>
      <c r="C868" s="138"/>
    </row>
    <row r="869" spans="2:3" ht="12.75" customHeight="1">
      <c r="B869" s="138"/>
      <c r="C869" s="138"/>
    </row>
    <row r="870" spans="2:3" ht="12.75" customHeight="1">
      <c r="B870" s="138"/>
      <c r="C870" s="138"/>
    </row>
    <row r="871" spans="2:3" ht="12.75" customHeight="1">
      <c r="B871" s="138"/>
      <c r="C871" s="138"/>
    </row>
    <row r="872" spans="2:3" ht="12.75" customHeight="1">
      <c r="B872" s="138"/>
      <c r="C872" s="138"/>
    </row>
    <row r="873" spans="2:3" ht="12.75" customHeight="1">
      <c r="B873" s="138"/>
      <c r="C873" s="138"/>
    </row>
    <row r="874" spans="2:3" ht="12.75" customHeight="1">
      <c r="B874" s="138"/>
      <c r="C874" s="138"/>
    </row>
    <row r="875" spans="2:3" ht="12.75" customHeight="1">
      <c r="B875" s="138"/>
      <c r="C875" s="138"/>
    </row>
    <row r="876" spans="2:3" ht="12.75" customHeight="1">
      <c r="B876" s="138"/>
      <c r="C876" s="138"/>
    </row>
    <row r="877" spans="2:3" ht="12.75" customHeight="1">
      <c r="B877" s="138"/>
      <c r="C877" s="138"/>
    </row>
    <row r="878" spans="2:3" ht="12.75" customHeight="1">
      <c r="B878" s="138"/>
      <c r="C878" s="138"/>
    </row>
    <row r="879" spans="2:3" ht="12.75" customHeight="1">
      <c r="B879" s="138"/>
      <c r="C879" s="138"/>
    </row>
    <row r="880" spans="2:3" ht="12.75" customHeight="1">
      <c r="B880" s="138"/>
      <c r="C880" s="138"/>
    </row>
    <row r="881" spans="2:3" ht="12.75" customHeight="1">
      <c r="B881" s="138"/>
      <c r="C881" s="138"/>
    </row>
    <row r="882" spans="2:3" ht="12.75" customHeight="1">
      <c r="B882" s="138"/>
      <c r="C882" s="138"/>
    </row>
    <row r="883" spans="2:3" ht="12.75" customHeight="1">
      <c r="B883" s="138"/>
      <c r="C883" s="138"/>
    </row>
    <row r="884" spans="2:3" ht="12.75" customHeight="1">
      <c r="B884" s="138"/>
      <c r="C884" s="138"/>
    </row>
    <row r="885" spans="2:3" ht="12.75" customHeight="1">
      <c r="B885" s="138"/>
      <c r="C885" s="138"/>
    </row>
    <row r="886" spans="2:3" ht="12.75" customHeight="1">
      <c r="B886" s="138"/>
      <c r="C886" s="138"/>
    </row>
    <row r="887" spans="2:3" ht="12.75" customHeight="1">
      <c r="B887" s="138"/>
      <c r="C887" s="138"/>
    </row>
    <row r="888" spans="2:3" ht="12.75" customHeight="1">
      <c r="B888" s="138"/>
      <c r="C888" s="138"/>
    </row>
    <row r="889" spans="2:3" ht="12.75" customHeight="1">
      <c r="B889" s="138"/>
      <c r="C889" s="138"/>
    </row>
    <row r="890" spans="2:3" ht="12.75" customHeight="1">
      <c r="B890" s="138"/>
      <c r="C890" s="138"/>
    </row>
    <row r="891" spans="2:3" ht="12.75" customHeight="1">
      <c r="B891" s="138"/>
      <c r="C891" s="138"/>
    </row>
    <row r="892" spans="2:3" ht="12.75" customHeight="1">
      <c r="B892" s="138"/>
      <c r="C892" s="138"/>
    </row>
    <row r="893" spans="2:3" ht="12.75" customHeight="1">
      <c r="B893" s="138"/>
      <c r="C893" s="138"/>
    </row>
    <row r="894" spans="2:3" ht="12.75" customHeight="1">
      <c r="B894" s="138"/>
      <c r="C894" s="138"/>
    </row>
    <row r="895" spans="2:3" ht="12.75" customHeight="1">
      <c r="B895" s="138"/>
      <c r="C895" s="138"/>
    </row>
    <row r="896" spans="2:3" ht="12.75" customHeight="1">
      <c r="B896" s="138"/>
      <c r="C896" s="138"/>
    </row>
    <row r="897" spans="2:3" ht="12.75" customHeight="1">
      <c r="B897" s="138"/>
      <c r="C897" s="138"/>
    </row>
    <row r="898" spans="2:3" ht="12.75" customHeight="1">
      <c r="B898" s="138"/>
      <c r="C898" s="138"/>
    </row>
    <row r="899" spans="2:3" ht="12.75" customHeight="1">
      <c r="B899" s="138"/>
      <c r="C899" s="138"/>
    </row>
    <row r="900" spans="2:3" ht="12.75" customHeight="1">
      <c r="B900" s="138"/>
      <c r="C900" s="138"/>
    </row>
    <row r="901" spans="2:3" ht="12.75" customHeight="1">
      <c r="B901" s="138"/>
      <c r="C901" s="138"/>
    </row>
    <row r="902" spans="2:3" ht="12.75" customHeight="1">
      <c r="B902" s="138"/>
      <c r="C902" s="138"/>
    </row>
    <row r="903" spans="2:3" ht="12.75" customHeight="1">
      <c r="B903" s="138"/>
      <c r="C903" s="138"/>
    </row>
    <row r="904" spans="2:3" ht="12.75" customHeight="1">
      <c r="B904" s="138"/>
      <c r="C904" s="138"/>
    </row>
    <row r="905" spans="2:3" ht="12.75" customHeight="1">
      <c r="B905" s="138"/>
      <c r="C905" s="138"/>
    </row>
    <row r="906" spans="2:3" ht="12.75" customHeight="1">
      <c r="B906" s="138"/>
      <c r="C906" s="138"/>
    </row>
    <row r="907" spans="2:3" ht="12.75" customHeight="1">
      <c r="B907" s="138"/>
      <c r="C907" s="138"/>
    </row>
    <row r="908" spans="2:3" ht="12.75" customHeight="1">
      <c r="B908" s="138"/>
      <c r="C908" s="138"/>
    </row>
    <row r="909" spans="2:3" ht="12.75" customHeight="1">
      <c r="B909" s="138"/>
      <c r="C909" s="138"/>
    </row>
    <row r="910" spans="2:3" ht="12.75" customHeight="1">
      <c r="B910" s="138"/>
      <c r="C910" s="138"/>
    </row>
    <row r="911" spans="2:3" ht="12.75" customHeight="1">
      <c r="B911" s="138"/>
      <c r="C911" s="138"/>
    </row>
    <row r="912" spans="2:3" ht="12.75" customHeight="1">
      <c r="B912" s="138"/>
      <c r="C912" s="138"/>
    </row>
    <row r="913" spans="2:3" ht="12.75" customHeight="1">
      <c r="B913" s="138"/>
      <c r="C913" s="138"/>
    </row>
    <row r="914" spans="2:3" ht="12.75" customHeight="1">
      <c r="B914" s="138"/>
      <c r="C914" s="138"/>
    </row>
    <row r="915" spans="2:3" ht="12.75" customHeight="1">
      <c r="B915" s="138"/>
      <c r="C915" s="138"/>
    </row>
    <row r="916" spans="2:3" ht="12.75" customHeight="1">
      <c r="B916" s="138"/>
      <c r="C916" s="138"/>
    </row>
    <row r="917" spans="2:3" ht="12.75" customHeight="1">
      <c r="B917" s="138"/>
      <c r="C917" s="138"/>
    </row>
    <row r="918" spans="2:3" ht="12.75" customHeight="1">
      <c r="B918" s="138"/>
      <c r="C918" s="138"/>
    </row>
    <row r="919" spans="2:3" ht="12.75" customHeight="1">
      <c r="B919" s="138"/>
      <c r="C919" s="138"/>
    </row>
    <row r="920" spans="2:3" ht="12.75" customHeight="1">
      <c r="B920" s="138"/>
      <c r="C920" s="138"/>
    </row>
    <row r="921" spans="2:3" ht="12.75" customHeight="1">
      <c r="B921" s="138"/>
      <c r="C921" s="138"/>
    </row>
    <row r="922" spans="2:3" ht="12.75" customHeight="1">
      <c r="B922" s="138"/>
      <c r="C922" s="138"/>
    </row>
    <row r="923" spans="2:3" ht="12.75" customHeight="1">
      <c r="B923" s="138"/>
      <c r="C923" s="138"/>
    </row>
    <row r="924" spans="2:3" ht="12.75" customHeight="1">
      <c r="B924" s="138"/>
      <c r="C924" s="138"/>
    </row>
    <row r="925" spans="2:3" ht="12.75" customHeight="1">
      <c r="B925" s="138"/>
      <c r="C925" s="138"/>
    </row>
    <row r="926" spans="2:3" ht="12.75" customHeight="1">
      <c r="B926" s="138"/>
      <c r="C926" s="138"/>
    </row>
    <row r="927" spans="2:3" ht="12.75" customHeight="1">
      <c r="B927" s="138"/>
      <c r="C927" s="138"/>
    </row>
    <row r="928" spans="2:3" ht="12.75" customHeight="1">
      <c r="B928" s="138"/>
      <c r="C928" s="138"/>
    </row>
    <row r="929" spans="2:3" ht="12.75" customHeight="1">
      <c r="B929" s="138"/>
      <c r="C929" s="138"/>
    </row>
    <row r="930" spans="2:3" ht="12.75" customHeight="1">
      <c r="B930" s="138"/>
      <c r="C930" s="138"/>
    </row>
    <row r="931" spans="2:3" ht="12.75" customHeight="1">
      <c r="B931" s="138"/>
      <c r="C931" s="138"/>
    </row>
    <row r="932" spans="2:3" ht="12.75" customHeight="1">
      <c r="B932" s="138"/>
      <c r="C932" s="138"/>
    </row>
    <row r="933" spans="2:3" ht="12.75" customHeight="1">
      <c r="B933" s="138"/>
      <c r="C933" s="138"/>
    </row>
    <row r="934" spans="2:3" ht="12.75" customHeight="1">
      <c r="B934" s="138"/>
      <c r="C934" s="138"/>
    </row>
    <row r="935" spans="2:3" ht="12.75" customHeight="1">
      <c r="B935" s="138"/>
      <c r="C935" s="138"/>
    </row>
    <row r="936" spans="2:3" ht="12.75" customHeight="1">
      <c r="B936" s="138"/>
      <c r="C936" s="138"/>
    </row>
    <row r="937" spans="2:3" ht="12.75" customHeight="1">
      <c r="B937" s="138"/>
      <c r="C937" s="138"/>
    </row>
    <row r="938" spans="2:3" ht="12.75" customHeight="1">
      <c r="B938" s="138"/>
      <c r="C938" s="138"/>
    </row>
    <row r="939" spans="2:3" ht="12.75" customHeight="1">
      <c r="B939" s="138"/>
      <c r="C939" s="138"/>
    </row>
    <row r="940" spans="2:3" ht="12.75" customHeight="1">
      <c r="B940" s="138"/>
      <c r="C940" s="138"/>
    </row>
    <row r="941" spans="2:3" ht="12.75" customHeight="1">
      <c r="B941" s="138"/>
      <c r="C941" s="138"/>
    </row>
    <row r="942" spans="2:3" ht="12.75" customHeight="1">
      <c r="B942" s="138"/>
      <c r="C942" s="138"/>
    </row>
    <row r="943" spans="2:3" ht="12.75" customHeight="1">
      <c r="B943" s="138"/>
      <c r="C943" s="138"/>
    </row>
    <row r="944" spans="2:3" ht="12.75" customHeight="1">
      <c r="B944" s="138"/>
      <c r="C944" s="138"/>
    </row>
    <row r="945" spans="2:3" ht="12.75" customHeight="1">
      <c r="B945" s="138"/>
      <c r="C945" s="138"/>
    </row>
    <row r="946" spans="2:3" ht="12.75" customHeight="1">
      <c r="B946" s="138"/>
      <c r="C946" s="138"/>
    </row>
    <row r="947" spans="2:3" ht="12.75" customHeight="1">
      <c r="B947" s="138"/>
      <c r="C947" s="138"/>
    </row>
    <row r="948" spans="2:3" ht="12.75" customHeight="1">
      <c r="B948" s="138"/>
      <c r="C948" s="138"/>
    </row>
    <row r="949" spans="2:3" ht="12.75" customHeight="1">
      <c r="B949" s="138"/>
      <c r="C949" s="138"/>
    </row>
    <row r="950" spans="2:3" ht="12.75" customHeight="1">
      <c r="B950" s="138"/>
      <c r="C950" s="138"/>
    </row>
    <row r="951" spans="2:3" ht="12.75" customHeight="1">
      <c r="B951" s="138"/>
      <c r="C951" s="138"/>
    </row>
    <row r="952" spans="2:3" ht="12.75" customHeight="1">
      <c r="B952" s="138"/>
      <c r="C952" s="138"/>
    </row>
    <row r="953" spans="2:3" ht="12.75" customHeight="1">
      <c r="B953" s="138"/>
      <c r="C953" s="138"/>
    </row>
    <row r="954" spans="2:3" ht="12.75" customHeight="1">
      <c r="B954" s="138"/>
      <c r="C954" s="138"/>
    </row>
    <row r="955" spans="2:3" ht="12.75" customHeight="1">
      <c r="B955" s="138"/>
      <c r="C955" s="138"/>
    </row>
    <row r="956" spans="2:3" ht="12.75" customHeight="1">
      <c r="B956" s="138"/>
      <c r="C956" s="138"/>
    </row>
    <row r="957" spans="2:3" ht="12.75" customHeight="1">
      <c r="B957" s="138"/>
      <c r="C957" s="138"/>
    </row>
    <row r="958" spans="2:3" ht="12.75" customHeight="1">
      <c r="B958" s="138"/>
      <c r="C958" s="138"/>
    </row>
    <row r="959" spans="2:3" ht="12.75" customHeight="1">
      <c r="B959" s="138"/>
      <c r="C959" s="138"/>
    </row>
    <row r="960" spans="2:3" ht="12.75" customHeight="1">
      <c r="B960" s="138"/>
      <c r="C960" s="138"/>
    </row>
    <row r="961" spans="2:3" ht="12.75" customHeight="1">
      <c r="B961" s="138"/>
      <c r="C961" s="138"/>
    </row>
    <row r="962" spans="2:3" ht="12.75" customHeight="1">
      <c r="B962" s="138"/>
      <c r="C962" s="138"/>
    </row>
    <row r="963" spans="2:3" ht="12.75" customHeight="1">
      <c r="B963" s="138"/>
      <c r="C963" s="138"/>
    </row>
    <row r="964" spans="2:3" ht="12.75" customHeight="1">
      <c r="B964" s="138"/>
      <c r="C964" s="138"/>
    </row>
    <row r="965" spans="2:3" ht="12.75" customHeight="1">
      <c r="B965" s="138"/>
      <c r="C965" s="138"/>
    </row>
    <row r="966" spans="2:3" ht="12.75" customHeight="1">
      <c r="B966" s="138"/>
      <c r="C966" s="138"/>
    </row>
    <row r="967" spans="2:3" ht="12.75" customHeight="1">
      <c r="B967" s="138"/>
      <c r="C967" s="138"/>
    </row>
    <row r="968" spans="2:3" ht="12.75" customHeight="1">
      <c r="B968" s="138"/>
      <c r="C968" s="138"/>
    </row>
    <row r="969" spans="2:3" ht="12.75" customHeight="1">
      <c r="B969" s="138"/>
      <c r="C969" s="138"/>
    </row>
    <row r="970" spans="2:3" ht="12.75" customHeight="1">
      <c r="B970" s="138"/>
      <c r="C970" s="138"/>
    </row>
    <row r="971" spans="2:3" ht="12.75" customHeight="1">
      <c r="B971" s="138"/>
      <c r="C971" s="138"/>
    </row>
    <row r="972" spans="2:3" ht="12.75" customHeight="1">
      <c r="B972" s="138"/>
      <c r="C972" s="138"/>
    </row>
    <row r="973" spans="2:3" ht="12.75" customHeight="1">
      <c r="B973" s="138"/>
      <c r="C973" s="138"/>
    </row>
    <row r="974" spans="2:3" ht="12.75" customHeight="1">
      <c r="B974" s="138"/>
      <c r="C974" s="138"/>
    </row>
    <row r="975" spans="2:3" ht="12.75" customHeight="1">
      <c r="B975" s="138"/>
      <c r="C975" s="138"/>
    </row>
    <row r="976" spans="2:3" ht="12.75" customHeight="1">
      <c r="B976" s="138"/>
      <c r="C976" s="138"/>
    </row>
    <row r="977" spans="2:3" ht="12.75" customHeight="1">
      <c r="B977" s="138"/>
      <c r="C977" s="138"/>
    </row>
    <row r="978" spans="2:3" ht="12.75" customHeight="1">
      <c r="B978" s="138"/>
      <c r="C978" s="138"/>
    </row>
    <row r="979" spans="2:3" ht="12.75" customHeight="1">
      <c r="B979" s="138"/>
      <c r="C979" s="138"/>
    </row>
    <row r="980" spans="2:3" ht="12.75" customHeight="1">
      <c r="B980" s="138"/>
      <c r="C980" s="138"/>
    </row>
    <row r="981" spans="2:3" ht="12.75" customHeight="1">
      <c r="B981" s="138"/>
      <c r="C981" s="138"/>
    </row>
    <row r="982" spans="2:3" ht="12.75" customHeight="1">
      <c r="B982" s="138"/>
      <c r="C982" s="138"/>
    </row>
    <row r="983" spans="2:3" ht="12.75" customHeight="1">
      <c r="B983" s="138"/>
      <c r="C983" s="138"/>
    </row>
    <row r="984" spans="2:3" ht="12.75" customHeight="1">
      <c r="B984" s="138"/>
      <c r="C984" s="138"/>
    </row>
    <row r="985" spans="2:3" ht="12.75" customHeight="1">
      <c r="B985" s="138"/>
      <c r="C985" s="138"/>
    </row>
    <row r="986" spans="2:3" ht="12.75" customHeight="1">
      <c r="B986" s="138"/>
      <c r="C986" s="138"/>
    </row>
    <row r="987" spans="2:3" ht="12.75" customHeight="1">
      <c r="B987" s="138"/>
      <c r="C987" s="138"/>
    </row>
    <row r="988" spans="2:3" ht="12.75" customHeight="1">
      <c r="B988" s="138"/>
      <c r="C988" s="138"/>
    </row>
    <row r="989" spans="2:3" ht="12.75" customHeight="1">
      <c r="B989" s="138"/>
      <c r="C989" s="138"/>
    </row>
    <row r="990" spans="2:3" ht="12.75" customHeight="1">
      <c r="B990" s="138"/>
      <c r="C990" s="138"/>
    </row>
    <row r="991" spans="2:3" ht="12.75" customHeight="1">
      <c r="B991" s="138"/>
      <c r="C991" s="138"/>
    </row>
    <row r="992" spans="2:3" ht="12.75" customHeight="1">
      <c r="B992" s="138"/>
      <c r="C992" s="138"/>
    </row>
    <row r="993" spans="2:3" ht="12.75" customHeight="1">
      <c r="B993" s="138"/>
      <c r="C993" s="138"/>
    </row>
    <row r="994" spans="2:3" ht="12.75" customHeight="1">
      <c r="B994" s="138"/>
      <c r="C994" s="138"/>
    </row>
    <row r="995" spans="2:3" ht="12.75" customHeight="1">
      <c r="B995" s="138"/>
      <c r="C995" s="138"/>
    </row>
    <row r="996" spans="2:3" ht="12.75" customHeight="1">
      <c r="B996" s="138"/>
      <c r="C996" s="138"/>
    </row>
    <row r="997" spans="2:3" ht="12.75" customHeight="1">
      <c r="B997" s="138"/>
      <c r="C997" s="138"/>
    </row>
    <row r="998" spans="2:3" ht="12.75" customHeight="1">
      <c r="B998" s="138"/>
      <c r="C998" s="138"/>
    </row>
    <row r="999" spans="2:3" ht="12.75" customHeight="1">
      <c r="B999" s="138"/>
      <c r="C999" s="138"/>
    </row>
    <row r="1000" spans="2:3" ht="12.75" customHeight="1">
      <c r="B1000" s="138"/>
      <c r="C1000" s="138"/>
    </row>
  </sheetData>
  <mergeCells count="10">
    <mergeCell ref="C24:G24"/>
    <mergeCell ref="C33:G33"/>
    <mergeCell ref="C41:G41"/>
    <mergeCell ref="A1:G1"/>
    <mergeCell ref="C2:G2"/>
    <mergeCell ref="C3:G3"/>
    <mergeCell ref="C4:G4"/>
    <mergeCell ref="C10:G10"/>
    <mergeCell ref="C13:G13"/>
    <mergeCell ref="C18:G18"/>
  </mergeCells>
  <printOptions/>
  <pageMargins left="0.25" right="0.25" top="0.75" bottom="0.75" header="0.3" footer="0.3"/>
  <pageSetup horizontalDpi="600" verticalDpi="600" orientation="landscape" paperSize="9" r:id="rId3"/>
  <headerFooter>
    <oddFooter>&amp;LZpracováno programem BUILDpower S,  © RTS, a.s.&amp;RStránka &amp;P z</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BH1000"/>
  <sheetViews>
    <sheetView workbookViewId="0" topLeftCell="A1">
      <pane ySplit="7" topLeftCell="A8" activePane="bottomLeft" state="frozen"/>
      <selection pane="topLeft" activeCell="AA35" sqref="AA35"/>
      <selection pane="bottomLeft" activeCell="F59" sqref="F59"/>
    </sheetView>
  </sheetViews>
  <sheetFormatPr defaultColWidth="14.421875" defaultRowHeight="15" customHeight="1" outlineLevelRow="3"/>
  <cols>
    <col min="1" max="1" width="3.421875" style="0" customWidth="1"/>
    <col min="2" max="2" width="12.57421875" style="0" customWidth="1"/>
    <col min="3" max="3" width="63.140625" style="0" customWidth="1"/>
    <col min="4" max="4" width="4.8515625" style="0" customWidth="1"/>
    <col min="5" max="5" width="10.57421875" style="0" customWidth="1"/>
    <col min="6" max="6" width="9.8515625" style="0" customWidth="1"/>
    <col min="7" max="7" width="12.8515625" style="0" customWidth="1"/>
    <col min="8" max="17" width="8.8515625" style="0" hidden="1" customWidth="1"/>
    <col min="18" max="18" width="6.8515625" style="0" customWidth="1"/>
    <col min="19" max="19" width="8.8515625" style="0" customWidth="1"/>
    <col min="20" max="20" width="8.421875" style="0" customWidth="1"/>
    <col min="21" max="25" width="8.8515625" style="0" hidden="1" customWidth="1"/>
    <col min="26" max="28" width="8.8515625" style="0" customWidth="1"/>
    <col min="29" max="29" width="8.8515625" style="0" hidden="1" customWidth="1"/>
    <col min="30" max="30" width="8.8515625" style="0" customWidth="1"/>
    <col min="31" max="41" width="8.8515625" style="0" hidden="1" customWidth="1"/>
    <col min="42" max="52" width="8.8515625" style="0" customWidth="1"/>
    <col min="53" max="53" width="98.8515625" style="0" customWidth="1"/>
    <col min="54" max="60" width="8.8515625" style="0" customWidth="1"/>
  </cols>
  <sheetData>
    <row r="1" spans="1:33" ht="15.75" customHeight="1">
      <c r="A1" s="244" t="s">
        <v>117</v>
      </c>
      <c r="B1" s="220"/>
      <c r="C1" s="220"/>
      <c r="D1" s="220"/>
      <c r="E1" s="220"/>
      <c r="F1" s="220"/>
      <c r="G1" s="220"/>
      <c r="AG1" s="111" t="s">
        <v>118</v>
      </c>
    </row>
    <row r="2" spans="1:33" ht="24.75" customHeight="1">
      <c r="A2" s="132" t="s">
        <v>114</v>
      </c>
      <c r="B2" s="133" t="s">
        <v>5</v>
      </c>
      <c r="C2" s="245" t="s">
        <v>6</v>
      </c>
      <c r="D2" s="202"/>
      <c r="E2" s="202"/>
      <c r="F2" s="202"/>
      <c r="G2" s="205"/>
      <c r="AG2" s="111" t="s">
        <v>119</v>
      </c>
    </row>
    <row r="3" spans="1:33" ht="24.75" customHeight="1">
      <c r="A3" s="132" t="s">
        <v>115</v>
      </c>
      <c r="B3" s="133" t="s">
        <v>52</v>
      </c>
      <c r="C3" s="245" t="s">
        <v>53</v>
      </c>
      <c r="D3" s="202"/>
      <c r="E3" s="202"/>
      <c r="F3" s="202"/>
      <c r="G3" s="205"/>
      <c r="AC3" s="138" t="s">
        <v>119</v>
      </c>
      <c r="AG3" s="111" t="s">
        <v>120</v>
      </c>
    </row>
    <row r="4" spans="1:33" ht="24.75" customHeight="1">
      <c r="A4" s="139" t="s">
        <v>116</v>
      </c>
      <c r="B4" s="140" t="s">
        <v>62</v>
      </c>
      <c r="C4" s="246" t="s">
        <v>63</v>
      </c>
      <c r="D4" s="202"/>
      <c r="E4" s="202"/>
      <c r="F4" s="202"/>
      <c r="G4" s="205"/>
      <c r="AG4" s="111" t="s">
        <v>121</v>
      </c>
    </row>
    <row r="5" spans="2:4" ht="12.75" customHeight="1">
      <c r="B5" s="138"/>
      <c r="C5" s="138"/>
      <c r="D5" s="86"/>
    </row>
    <row r="6" spans="1:25" ht="12.75" customHeight="1">
      <c r="A6" s="141" t="s">
        <v>122</v>
      </c>
      <c r="B6" s="142" t="s">
        <v>123</v>
      </c>
      <c r="C6" s="142" t="s">
        <v>124</v>
      </c>
      <c r="D6" s="143" t="s">
        <v>125</v>
      </c>
      <c r="E6" s="141" t="s">
        <v>126</v>
      </c>
      <c r="F6" s="144" t="s">
        <v>127</v>
      </c>
      <c r="G6" s="141" t="s">
        <v>21</v>
      </c>
      <c r="H6" s="145" t="s">
        <v>128</v>
      </c>
      <c r="I6" s="145" t="s">
        <v>129</v>
      </c>
      <c r="J6" s="145" t="s">
        <v>130</v>
      </c>
      <c r="K6" s="145" t="s">
        <v>131</v>
      </c>
      <c r="L6" s="145" t="s">
        <v>132</v>
      </c>
      <c r="M6" s="145" t="s">
        <v>133</v>
      </c>
      <c r="N6" s="145" t="s">
        <v>134</v>
      </c>
      <c r="O6" s="145" t="s">
        <v>135</v>
      </c>
      <c r="P6" s="145" t="s">
        <v>136</v>
      </c>
      <c r="Q6" s="145" t="s">
        <v>137</v>
      </c>
      <c r="R6" s="145" t="s">
        <v>138</v>
      </c>
      <c r="S6" s="145" t="s">
        <v>139</v>
      </c>
      <c r="T6" s="145" t="s">
        <v>140</v>
      </c>
      <c r="U6" s="145" t="s">
        <v>141</v>
      </c>
      <c r="V6" s="145" t="s">
        <v>142</v>
      </c>
      <c r="W6" s="145" t="s">
        <v>143</v>
      </c>
      <c r="X6" s="145" t="s">
        <v>144</v>
      </c>
      <c r="Y6" s="145" t="s">
        <v>145</v>
      </c>
    </row>
    <row r="7" spans="1:25" ht="12.75" customHeight="1" hidden="1">
      <c r="A7" s="131"/>
      <c r="B7" s="134"/>
      <c r="C7" s="134"/>
      <c r="D7" s="136"/>
      <c r="E7" s="146"/>
      <c r="F7" s="147"/>
      <c r="G7" s="147"/>
      <c r="H7" s="147"/>
      <c r="I7" s="147"/>
      <c r="J7" s="147"/>
      <c r="K7" s="147"/>
      <c r="L7" s="147"/>
      <c r="M7" s="147"/>
      <c r="N7" s="146"/>
      <c r="O7" s="146"/>
      <c r="P7" s="146"/>
      <c r="Q7" s="146"/>
      <c r="R7" s="147"/>
      <c r="S7" s="147"/>
      <c r="T7" s="147"/>
      <c r="U7" s="147"/>
      <c r="V7" s="147"/>
      <c r="W7" s="147"/>
      <c r="X7" s="147"/>
      <c r="Y7" s="147"/>
    </row>
    <row r="8" spans="1:33" ht="12.75" customHeight="1">
      <c r="A8" s="148" t="s">
        <v>146</v>
      </c>
      <c r="B8" s="149" t="s">
        <v>86</v>
      </c>
      <c r="C8" s="150" t="s">
        <v>87</v>
      </c>
      <c r="D8" s="151"/>
      <c r="E8" s="152"/>
      <c r="F8" s="153"/>
      <c r="G8" s="153">
        <f>SUMIF(AG9:AG11,"&lt;&gt;NOR",G9:G11)</f>
        <v>0</v>
      </c>
      <c r="H8" s="153"/>
      <c r="I8" s="153">
        <f>SUM(I9:I11)</f>
        <v>0</v>
      </c>
      <c r="J8" s="153"/>
      <c r="K8" s="153">
        <f>SUM(K9:K11)</f>
        <v>96451.2</v>
      </c>
      <c r="L8" s="153"/>
      <c r="M8" s="153">
        <f>SUM(M9:M11)</f>
        <v>0</v>
      </c>
      <c r="N8" s="152"/>
      <c r="O8" s="152">
        <f>SUM(O9:O11)</f>
        <v>0</v>
      </c>
      <c r="P8" s="152"/>
      <c r="Q8" s="152">
        <f>SUM(Q9:Q11)</f>
        <v>0</v>
      </c>
      <c r="R8" s="153"/>
      <c r="S8" s="153"/>
      <c r="T8" s="154"/>
      <c r="U8" s="155"/>
      <c r="V8" s="155">
        <f>SUM(V9:V11)</f>
        <v>216.65</v>
      </c>
      <c r="W8" s="155"/>
      <c r="X8" s="155"/>
      <c r="Y8" s="155"/>
      <c r="AG8" s="111" t="s">
        <v>147</v>
      </c>
    </row>
    <row r="9" spans="1:60" ht="22.2" customHeight="1" outlineLevel="1">
      <c r="A9" s="166">
        <v>1</v>
      </c>
      <c r="B9" s="167" t="s">
        <v>474</v>
      </c>
      <c r="C9" s="168" t="s">
        <v>475</v>
      </c>
      <c r="D9" s="169" t="s">
        <v>217</v>
      </c>
      <c r="E9" s="170">
        <v>1224</v>
      </c>
      <c r="F9" s="171"/>
      <c r="G9" s="172">
        <f>ROUND(E9*F9,2)</f>
        <v>0</v>
      </c>
      <c r="H9" s="171">
        <v>0</v>
      </c>
      <c r="I9" s="172">
        <f>ROUND(E9*H9,2)</f>
        <v>0</v>
      </c>
      <c r="J9" s="171">
        <v>78.8</v>
      </c>
      <c r="K9" s="172">
        <f>ROUND(E9*J9,2)</f>
        <v>96451.2</v>
      </c>
      <c r="L9" s="172">
        <v>21</v>
      </c>
      <c r="M9" s="172">
        <f>G9*(1+L9/100)</f>
        <v>0</v>
      </c>
      <c r="N9" s="170">
        <v>0</v>
      </c>
      <c r="O9" s="170">
        <f>ROUND(E9*N9,2)</f>
        <v>0</v>
      </c>
      <c r="P9" s="170">
        <v>0</v>
      </c>
      <c r="Q9" s="170">
        <f>ROUND(E9*P9,2)</f>
        <v>0</v>
      </c>
      <c r="R9" s="172" t="s">
        <v>187</v>
      </c>
      <c r="S9" s="172" t="s">
        <v>151</v>
      </c>
      <c r="T9" s="173" t="s">
        <v>151</v>
      </c>
      <c r="U9" s="164">
        <v>0.177</v>
      </c>
      <c r="V9" s="164">
        <f>ROUND(E9*U9,2)</f>
        <v>216.65</v>
      </c>
      <c r="W9" s="164"/>
      <c r="X9" s="164" t="s">
        <v>188</v>
      </c>
      <c r="Y9" s="164" t="s">
        <v>154</v>
      </c>
      <c r="Z9" s="165"/>
      <c r="AA9" s="165"/>
      <c r="AB9" s="165"/>
      <c r="AC9" s="165"/>
      <c r="AD9" s="165"/>
      <c r="AE9" s="165"/>
      <c r="AF9" s="165"/>
      <c r="AG9" s="165" t="s">
        <v>189</v>
      </c>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row>
    <row r="10" spans="1:60" ht="12.75" customHeight="1" outlineLevel="2">
      <c r="A10" s="174"/>
      <c r="B10" s="175"/>
      <c r="C10" s="247" t="s">
        <v>476</v>
      </c>
      <c r="D10" s="200"/>
      <c r="E10" s="200"/>
      <c r="F10" s="200"/>
      <c r="G10" s="200"/>
      <c r="H10" s="164"/>
      <c r="I10" s="164"/>
      <c r="J10" s="164"/>
      <c r="K10" s="164"/>
      <c r="L10" s="164"/>
      <c r="M10" s="164"/>
      <c r="N10" s="176"/>
      <c r="O10" s="176"/>
      <c r="P10" s="176"/>
      <c r="Q10" s="176"/>
      <c r="R10" s="164"/>
      <c r="S10" s="164"/>
      <c r="T10" s="164"/>
      <c r="U10" s="164"/>
      <c r="V10" s="164"/>
      <c r="W10" s="164"/>
      <c r="X10" s="164"/>
      <c r="Y10" s="164"/>
      <c r="Z10" s="165"/>
      <c r="AA10" s="165"/>
      <c r="AB10" s="165"/>
      <c r="AC10" s="165"/>
      <c r="AD10" s="165"/>
      <c r="AE10" s="165"/>
      <c r="AF10" s="165"/>
      <c r="AG10" s="165" t="s">
        <v>191</v>
      </c>
      <c r="AH10" s="165"/>
      <c r="AI10" s="165"/>
      <c r="AJ10" s="165"/>
      <c r="AK10" s="165"/>
      <c r="AL10" s="165"/>
      <c r="AM10" s="165"/>
      <c r="AN10" s="165"/>
      <c r="AO10" s="165"/>
      <c r="AP10" s="165"/>
      <c r="AQ10" s="165"/>
      <c r="AR10" s="165"/>
      <c r="AS10" s="165"/>
      <c r="AT10" s="165"/>
      <c r="AU10" s="165"/>
      <c r="AV10" s="165"/>
      <c r="AW10" s="165"/>
      <c r="AX10" s="165"/>
      <c r="AY10" s="165"/>
      <c r="AZ10" s="165"/>
      <c r="BA10" s="177" t="str">
        <f>C10</f>
        <v>s případným nutným přemístěním hromad nebo dočasných skládek na místo potřeby ze vzdálenosti do 30 m, v rovině nebo ve svahu do 1 : 5,</v>
      </c>
      <c r="BB10" s="165"/>
      <c r="BC10" s="165"/>
      <c r="BD10" s="165"/>
      <c r="BE10" s="165"/>
      <c r="BF10" s="165"/>
      <c r="BG10" s="165"/>
      <c r="BH10" s="165"/>
    </row>
    <row r="11" spans="1:60" ht="12.75" customHeight="1" outlineLevel="2">
      <c r="A11" s="174"/>
      <c r="B11" s="175"/>
      <c r="C11" s="186" t="s">
        <v>477</v>
      </c>
      <c r="D11" s="187"/>
      <c r="E11" s="188">
        <v>1224</v>
      </c>
      <c r="F11" s="164"/>
      <c r="G11" s="164"/>
      <c r="H11" s="164"/>
      <c r="I11" s="164"/>
      <c r="J11" s="164"/>
      <c r="K11" s="164"/>
      <c r="L11" s="164"/>
      <c r="M11" s="164"/>
      <c r="N11" s="176"/>
      <c r="O11" s="176"/>
      <c r="P11" s="176"/>
      <c r="Q11" s="176"/>
      <c r="R11" s="164"/>
      <c r="S11" s="164"/>
      <c r="T11" s="164"/>
      <c r="U11" s="164"/>
      <c r="V11" s="164"/>
      <c r="W11" s="164"/>
      <c r="X11" s="164"/>
      <c r="Y11" s="164"/>
      <c r="Z11" s="165"/>
      <c r="AA11" s="165"/>
      <c r="AB11" s="165"/>
      <c r="AC11" s="165"/>
      <c r="AD11" s="165"/>
      <c r="AE11" s="165"/>
      <c r="AF11" s="165"/>
      <c r="AG11" s="165" t="s">
        <v>195</v>
      </c>
      <c r="AH11" s="165">
        <v>0</v>
      </c>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row>
    <row r="12" spans="1:33" ht="12.75" customHeight="1">
      <c r="A12" s="148" t="s">
        <v>146</v>
      </c>
      <c r="B12" s="149" t="s">
        <v>88</v>
      </c>
      <c r="C12" s="150" t="s">
        <v>89</v>
      </c>
      <c r="D12" s="151"/>
      <c r="E12" s="152"/>
      <c r="F12" s="153"/>
      <c r="G12" s="153">
        <f>SUMIF(AG13:AG16,"&lt;&gt;NOR",G13:G16)</f>
        <v>0</v>
      </c>
      <c r="H12" s="153"/>
      <c r="I12" s="153">
        <f>SUM(I13:I16)</f>
        <v>4280</v>
      </c>
      <c r="J12" s="153"/>
      <c r="K12" s="153">
        <f>SUM(K13:K16)</f>
        <v>87320</v>
      </c>
      <c r="L12" s="153"/>
      <c r="M12" s="153">
        <f>SUM(M13:M16)</f>
        <v>0</v>
      </c>
      <c r="N12" s="152"/>
      <c r="O12" s="152">
        <f>SUM(O13:O16)</f>
        <v>0</v>
      </c>
      <c r="P12" s="152"/>
      <c r="Q12" s="152">
        <f>SUM(Q13:Q16)</f>
        <v>0</v>
      </c>
      <c r="R12" s="153"/>
      <c r="S12" s="153"/>
      <c r="T12" s="154"/>
      <c r="U12" s="155"/>
      <c r="V12" s="155">
        <f>SUM(V13:V16)</f>
        <v>120</v>
      </c>
      <c r="W12" s="155"/>
      <c r="X12" s="155"/>
      <c r="Y12" s="155"/>
      <c r="AG12" s="111" t="s">
        <v>147</v>
      </c>
    </row>
    <row r="13" spans="1:60" ht="12.75" customHeight="1" outlineLevel="1">
      <c r="A13" s="166">
        <v>2</v>
      </c>
      <c r="B13" s="167" t="s">
        <v>478</v>
      </c>
      <c r="C13" s="168" t="s">
        <v>479</v>
      </c>
      <c r="D13" s="169" t="s">
        <v>217</v>
      </c>
      <c r="E13" s="170">
        <v>2000</v>
      </c>
      <c r="F13" s="171"/>
      <c r="G13" s="172">
        <f>ROUND(E13*F13,2)</f>
        <v>0</v>
      </c>
      <c r="H13" s="171">
        <v>2.14</v>
      </c>
      <c r="I13" s="172">
        <f>ROUND(E13*H13,2)</f>
        <v>4280</v>
      </c>
      <c r="J13" s="171">
        <v>26.86</v>
      </c>
      <c r="K13" s="172">
        <f>ROUND(E13*J13,2)</f>
        <v>53720</v>
      </c>
      <c r="L13" s="172">
        <v>21</v>
      </c>
      <c r="M13" s="172">
        <f>G13*(1+L13/100)</f>
        <v>0</v>
      </c>
      <c r="N13" s="170">
        <v>0</v>
      </c>
      <c r="O13" s="170">
        <f>ROUND(E13*N13,2)</f>
        <v>0</v>
      </c>
      <c r="P13" s="170">
        <v>0</v>
      </c>
      <c r="Q13" s="170">
        <f>ROUND(E13*P13,2)</f>
        <v>0</v>
      </c>
      <c r="R13" s="172" t="s">
        <v>327</v>
      </c>
      <c r="S13" s="172" t="s">
        <v>151</v>
      </c>
      <c r="T13" s="173" t="s">
        <v>151</v>
      </c>
      <c r="U13" s="164">
        <v>0.06</v>
      </c>
      <c r="V13" s="164">
        <f>ROUND(E13*U13,2)</f>
        <v>120</v>
      </c>
      <c r="W13" s="164"/>
      <c r="X13" s="164" t="s">
        <v>188</v>
      </c>
      <c r="Y13" s="164" t="s">
        <v>154</v>
      </c>
      <c r="Z13" s="165"/>
      <c r="AA13" s="165"/>
      <c r="AB13" s="165"/>
      <c r="AC13" s="165"/>
      <c r="AD13" s="165"/>
      <c r="AE13" s="165"/>
      <c r="AF13" s="165"/>
      <c r="AG13" s="165" t="s">
        <v>189</v>
      </c>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row>
    <row r="14" spans="1:60" ht="12.75" customHeight="1" outlineLevel="2">
      <c r="A14" s="174"/>
      <c r="B14" s="175"/>
      <c r="C14" s="247" t="s">
        <v>480</v>
      </c>
      <c r="D14" s="200"/>
      <c r="E14" s="200"/>
      <c r="F14" s="200"/>
      <c r="G14" s="200"/>
      <c r="H14" s="164"/>
      <c r="I14" s="164"/>
      <c r="J14" s="164"/>
      <c r="K14" s="164"/>
      <c r="L14" s="164"/>
      <c r="M14" s="164"/>
      <c r="N14" s="176"/>
      <c r="O14" s="176"/>
      <c r="P14" s="176"/>
      <c r="Q14" s="176"/>
      <c r="R14" s="164"/>
      <c r="S14" s="164"/>
      <c r="T14" s="164"/>
      <c r="U14" s="164"/>
      <c r="V14" s="164"/>
      <c r="W14" s="164"/>
      <c r="X14" s="164"/>
      <c r="Y14" s="164"/>
      <c r="Z14" s="165"/>
      <c r="AA14" s="165"/>
      <c r="AB14" s="165"/>
      <c r="AC14" s="165"/>
      <c r="AD14" s="165"/>
      <c r="AE14" s="165"/>
      <c r="AF14" s="165"/>
      <c r="AG14" s="165" t="s">
        <v>191</v>
      </c>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row>
    <row r="15" spans="1:60" ht="12.75" customHeight="1" outlineLevel="1">
      <c r="A15" s="166">
        <v>3</v>
      </c>
      <c r="B15" s="167" t="s">
        <v>481</v>
      </c>
      <c r="C15" s="168" t="s">
        <v>482</v>
      </c>
      <c r="D15" s="169" t="s">
        <v>217</v>
      </c>
      <c r="E15" s="170">
        <v>2000</v>
      </c>
      <c r="F15" s="171"/>
      <c r="G15" s="172">
        <f>ROUND(E15*F15,2)</f>
        <v>0</v>
      </c>
      <c r="H15" s="171">
        <v>0</v>
      </c>
      <c r="I15" s="172">
        <f>ROUND(E15*H15,2)</f>
        <v>0</v>
      </c>
      <c r="J15" s="171">
        <v>16.8</v>
      </c>
      <c r="K15" s="172">
        <f>ROUND(E15*J15,2)</f>
        <v>33600</v>
      </c>
      <c r="L15" s="172">
        <v>21</v>
      </c>
      <c r="M15" s="172">
        <f>G15*(1+L15/100)</f>
        <v>0</v>
      </c>
      <c r="N15" s="170">
        <v>0</v>
      </c>
      <c r="O15" s="170">
        <f>ROUND(E15*N15,2)</f>
        <v>0</v>
      </c>
      <c r="P15" s="170">
        <v>0</v>
      </c>
      <c r="Q15" s="170">
        <f>ROUND(E15*P15,2)</f>
        <v>0</v>
      </c>
      <c r="R15" s="172" t="s">
        <v>327</v>
      </c>
      <c r="S15" s="172" t="s">
        <v>151</v>
      </c>
      <c r="T15" s="173" t="s">
        <v>151</v>
      </c>
      <c r="U15" s="164">
        <v>0</v>
      </c>
      <c r="V15" s="164">
        <f>ROUND(E15*U15,2)</f>
        <v>0</v>
      </c>
      <c r="W15" s="164"/>
      <c r="X15" s="164" t="s">
        <v>188</v>
      </c>
      <c r="Y15" s="164" t="s">
        <v>154</v>
      </c>
      <c r="Z15" s="165"/>
      <c r="AA15" s="165"/>
      <c r="AB15" s="165"/>
      <c r="AC15" s="165"/>
      <c r="AD15" s="165"/>
      <c r="AE15" s="165"/>
      <c r="AF15" s="165"/>
      <c r="AG15" s="165" t="s">
        <v>189</v>
      </c>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row>
    <row r="16" spans="1:60" ht="12.75" customHeight="1" outlineLevel="2">
      <c r="A16" s="174"/>
      <c r="B16" s="175"/>
      <c r="C16" s="247" t="s">
        <v>483</v>
      </c>
      <c r="D16" s="200"/>
      <c r="E16" s="200"/>
      <c r="F16" s="200"/>
      <c r="G16" s="200"/>
      <c r="H16" s="164"/>
      <c r="I16" s="164"/>
      <c r="J16" s="164"/>
      <c r="K16" s="164"/>
      <c r="L16" s="164"/>
      <c r="M16" s="164"/>
      <c r="N16" s="176"/>
      <c r="O16" s="176"/>
      <c r="P16" s="176"/>
      <c r="Q16" s="176"/>
      <c r="R16" s="164"/>
      <c r="S16" s="164"/>
      <c r="T16" s="164"/>
      <c r="U16" s="164"/>
      <c r="V16" s="164"/>
      <c r="W16" s="164"/>
      <c r="X16" s="164"/>
      <c r="Y16" s="164"/>
      <c r="Z16" s="165"/>
      <c r="AA16" s="165"/>
      <c r="AB16" s="165"/>
      <c r="AC16" s="165"/>
      <c r="AD16" s="165"/>
      <c r="AE16" s="165"/>
      <c r="AF16" s="165"/>
      <c r="AG16" s="165" t="s">
        <v>191</v>
      </c>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row>
    <row r="17" spans="1:33" ht="12.75" customHeight="1">
      <c r="A17" s="148" t="s">
        <v>146</v>
      </c>
      <c r="B17" s="149" t="s">
        <v>86</v>
      </c>
      <c r="C17" s="150" t="s">
        <v>87</v>
      </c>
      <c r="D17" s="151"/>
      <c r="E17" s="152"/>
      <c r="F17" s="153"/>
      <c r="G17" s="153">
        <f>SUMIF(AG18:AG26,"&lt;&gt;NOR",G18:G26)</f>
        <v>0</v>
      </c>
      <c r="H17" s="153"/>
      <c r="I17" s="153">
        <f>SUM(I18:I26)</f>
        <v>16553.2</v>
      </c>
      <c r="J17" s="153"/>
      <c r="K17" s="153">
        <f>SUM(K18:K26)</f>
        <v>57455.89</v>
      </c>
      <c r="L17" s="153"/>
      <c r="M17" s="153">
        <f>SUM(M18:M26)</f>
        <v>0</v>
      </c>
      <c r="N17" s="152"/>
      <c r="O17" s="152">
        <f>SUM(O18:O26)</f>
        <v>39.260000000000005</v>
      </c>
      <c r="P17" s="152"/>
      <c r="Q17" s="152">
        <f>SUM(Q18:Q26)</f>
        <v>0</v>
      </c>
      <c r="R17" s="153"/>
      <c r="S17" s="153"/>
      <c r="T17" s="154"/>
      <c r="U17" s="155"/>
      <c r="V17" s="155">
        <f>SUM(V18:V26)</f>
        <v>116.30000000000001</v>
      </c>
      <c r="W17" s="155"/>
      <c r="X17" s="155"/>
      <c r="Y17" s="155"/>
      <c r="AG17" s="111" t="s">
        <v>147</v>
      </c>
    </row>
    <row r="18" spans="1:60" ht="12.75" customHeight="1" outlineLevel="1">
      <c r="A18" s="166">
        <v>4</v>
      </c>
      <c r="B18" s="167" t="s">
        <v>484</v>
      </c>
      <c r="C18" s="168" t="s">
        <v>485</v>
      </c>
      <c r="D18" s="169" t="s">
        <v>322</v>
      </c>
      <c r="E18" s="170">
        <v>16</v>
      </c>
      <c r="F18" s="171"/>
      <c r="G18" s="172">
        <f>ROUND(E18*F18,2)</f>
        <v>0</v>
      </c>
      <c r="H18" s="171">
        <v>0</v>
      </c>
      <c r="I18" s="172">
        <f>ROUND(E18*H18,2)</f>
        <v>0</v>
      </c>
      <c r="J18" s="171">
        <v>2700</v>
      </c>
      <c r="K18" s="172">
        <f>ROUND(E18*J18,2)</f>
        <v>43200</v>
      </c>
      <c r="L18" s="172">
        <v>21</v>
      </c>
      <c r="M18" s="172">
        <f>G18*(1+L18/100)</f>
        <v>0</v>
      </c>
      <c r="N18" s="170">
        <v>0</v>
      </c>
      <c r="O18" s="170">
        <f>ROUND(E18*N18,2)</f>
        <v>0</v>
      </c>
      <c r="P18" s="170">
        <v>0</v>
      </c>
      <c r="Q18" s="170">
        <f>ROUND(E18*P18,2)</f>
        <v>0</v>
      </c>
      <c r="R18" s="172" t="s">
        <v>327</v>
      </c>
      <c r="S18" s="172" t="s">
        <v>151</v>
      </c>
      <c r="T18" s="173" t="s">
        <v>151</v>
      </c>
      <c r="U18" s="164">
        <v>5.65</v>
      </c>
      <c r="V18" s="164">
        <f>ROUND(E18*U18,2)</f>
        <v>90.4</v>
      </c>
      <c r="W18" s="164"/>
      <c r="X18" s="164" t="s">
        <v>188</v>
      </c>
      <c r="Y18" s="164" t="s">
        <v>154</v>
      </c>
      <c r="Z18" s="165"/>
      <c r="AA18" s="165"/>
      <c r="AB18" s="165"/>
      <c r="AC18" s="165"/>
      <c r="AD18" s="165"/>
      <c r="AE18" s="165"/>
      <c r="AF18" s="165"/>
      <c r="AG18" s="165" t="s">
        <v>189</v>
      </c>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row>
    <row r="19" spans="1:60" ht="12.75" customHeight="1" outlineLevel="2">
      <c r="A19" s="174"/>
      <c r="B19" s="175"/>
      <c r="C19" s="247" t="s">
        <v>486</v>
      </c>
      <c r="D19" s="200"/>
      <c r="E19" s="200"/>
      <c r="F19" s="200"/>
      <c r="G19" s="200"/>
      <c r="H19" s="164"/>
      <c r="I19" s="164"/>
      <c r="J19" s="164"/>
      <c r="K19" s="164"/>
      <c r="L19" s="164"/>
      <c r="M19" s="164"/>
      <c r="N19" s="176"/>
      <c r="O19" s="176"/>
      <c r="P19" s="176"/>
      <c r="Q19" s="176"/>
      <c r="R19" s="164"/>
      <c r="S19" s="164"/>
      <c r="T19" s="164"/>
      <c r="U19" s="164"/>
      <c r="V19" s="164"/>
      <c r="W19" s="164"/>
      <c r="X19" s="164"/>
      <c r="Y19" s="164"/>
      <c r="Z19" s="165"/>
      <c r="AA19" s="165"/>
      <c r="AB19" s="165"/>
      <c r="AC19" s="165"/>
      <c r="AD19" s="165"/>
      <c r="AE19" s="165"/>
      <c r="AF19" s="165"/>
      <c r="AG19" s="165" t="s">
        <v>191</v>
      </c>
      <c r="AH19" s="165"/>
      <c r="AI19" s="165"/>
      <c r="AJ19" s="165"/>
      <c r="AK19" s="165"/>
      <c r="AL19" s="165"/>
      <c r="AM19" s="165"/>
      <c r="AN19" s="165"/>
      <c r="AO19" s="165"/>
      <c r="AP19" s="165"/>
      <c r="AQ19" s="165"/>
      <c r="AR19" s="165"/>
      <c r="AS19" s="165"/>
      <c r="AT19" s="165"/>
      <c r="AU19" s="165"/>
      <c r="AV19" s="165"/>
      <c r="AW19" s="165"/>
      <c r="AX19" s="165"/>
      <c r="AY19" s="165"/>
      <c r="AZ19" s="165"/>
      <c r="BA19" s="177" t="str">
        <f>C19</f>
        <v>pro vysazování rostlin v hornině 1 až 4 s výměnou půdy na 50%, s případným naložením přebytečných výkopků na dopravní prostředek, s odvozem na vzdálenost do 20 km a se složením,</v>
      </c>
      <c r="BB19" s="165"/>
      <c r="BC19" s="165"/>
      <c r="BD19" s="165"/>
      <c r="BE19" s="165"/>
      <c r="BF19" s="165"/>
      <c r="BG19" s="165"/>
      <c r="BH19" s="165"/>
    </row>
    <row r="20" spans="1:60" ht="12.75" customHeight="1" outlineLevel="1">
      <c r="A20" s="166">
        <v>5</v>
      </c>
      <c r="B20" s="167" t="s">
        <v>487</v>
      </c>
      <c r="C20" s="168" t="s">
        <v>488</v>
      </c>
      <c r="D20" s="169" t="s">
        <v>217</v>
      </c>
      <c r="E20" s="170">
        <v>117.72</v>
      </c>
      <c r="F20" s="171"/>
      <c r="G20" s="172">
        <f>ROUND(E20*F20,2)</f>
        <v>0</v>
      </c>
      <c r="H20" s="171">
        <v>2.4</v>
      </c>
      <c r="I20" s="172">
        <f>ROUND(E20*H20,2)</f>
        <v>282.53</v>
      </c>
      <c r="J20" s="171">
        <v>121.1</v>
      </c>
      <c r="K20" s="172">
        <f>ROUND(E20*J20,2)</f>
        <v>14255.89</v>
      </c>
      <c r="L20" s="172">
        <v>21</v>
      </c>
      <c r="M20" s="172">
        <f>G20*(1+L20/100)</f>
        <v>0</v>
      </c>
      <c r="N20" s="170">
        <v>0</v>
      </c>
      <c r="O20" s="170">
        <f>ROUND(E20*N20,2)</f>
        <v>0</v>
      </c>
      <c r="P20" s="170">
        <v>0</v>
      </c>
      <c r="Q20" s="170">
        <f>ROUND(E20*P20,2)</f>
        <v>0</v>
      </c>
      <c r="R20" s="172" t="s">
        <v>327</v>
      </c>
      <c r="S20" s="172" t="s">
        <v>151</v>
      </c>
      <c r="T20" s="173" t="s">
        <v>151</v>
      </c>
      <c r="U20" s="164">
        <v>0.22</v>
      </c>
      <c r="V20" s="164">
        <f>ROUND(E20*U20,2)</f>
        <v>25.9</v>
      </c>
      <c r="W20" s="164"/>
      <c r="X20" s="164" t="s">
        <v>188</v>
      </c>
      <c r="Y20" s="164" t="s">
        <v>154</v>
      </c>
      <c r="Z20" s="165"/>
      <c r="AA20" s="165"/>
      <c r="AB20" s="165"/>
      <c r="AC20" s="165"/>
      <c r="AD20" s="165"/>
      <c r="AE20" s="165"/>
      <c r="AF20" s="165"/>
      <c r="AG20" s="165" t="s">
        <v>189</v>
      </c>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row>
    <row r="21" spans="1:60" ht="12.75" customHeight="1" outlineLevel="2">
      <c r="A21" s="174"/>
      <c r="B21" s="175"/>
      <c r="C21" s="247" t="s">
        <v>489</v>
      </c>
      <c r="D21" s="200"/>
      <c r="E21" s="200"/>
      <c r="F21" s="200"/>
      <c r="G21" s="200"/>
      <c r="H21" s="164"/>
      <c r="I21" s="164"/>
      <c r="J21" s="164"/>
      <c r="K21" s="164"/>
      <c r="L21" s="164"/>
      <c r="M21" s="164"/>
      <c r="N21" s="176"/>
      <c r="O21" s="176"/>
      <c r="P21" s="176"/>
      <c r="Q21" s="176"/>
      <c r="R21" s="164"/>
      <c r="S21" s="164"/>
      <c r="T21" s="164"/>
      <c r="U21" s="164"/>
      <c r="V21" s="164"/>
      <c r="W21" s="164"/>
      <c r="X21" s="164"/>
      <c r="Y21" s="164"/>
      <c r="Z21" s="165"/>
      <c r="AA21" s="165"/>
      <c r="AB21" s="165"/>
      <c r="AC21" s="165"/>
      <c r="AD21" s="165"/>
      <c r="AE21" s="165"/>
      <c r="AF21" s="165"/>
      <c r="AG21" s="165" t="s">
        <v>191</v>
      </c>
      <c r="AH21" s="165"/>
      <c r="AI21" s="165"/>
      <c r="AJ21" s="165"/>
      <c r="AK21" s="165"/>
      <c r="AL21" s="165"/>
      <c r="AM21" s="165"/>
      <c r="AN21" s="165"/>
      <c r="AO21" s="165"/>
      <c r="AP21" s="165"/>
      <c r="AQ21" s="165"/>
      <c r="AR21" s="165"/>
      <c r="AS21" s="165"/>
      <c r="AT21" s="165"/>
      <c r="AU21" s="165"/>
      <c r="AV21" s="165"/>
      <c r="AW21" s="165"/>
      <c r="AX21" s="165"/>
      <c r="AY21" s="165"/>
      <c r="AZ21" s="165"/>
      <c r="BA21" s="177" t="str">
        <f>C21</f>
        <v>s doplněním ornice nebo substrátu ve vrstvě do 7 cm s utužením vodou a s případným naložením, odvozem odpadu do 20 km a se složením,</v>
      </c>
      <c r="BB21" s="165"/>
      <c r="BC21" s="165"/>
      <c r="BD21" s="165"/>
      <c r="BE21" s="165"/>
      <c r="BF21" s="165"/>
      <c r="BG21" s="165"/>
      <c r="BH21" s="165"/>
    </row>
    <row r="22" spans="1:60" ht="12.75" customHeight="1" outlineLevel="2">
      <c r="A22" s="174"/>
      <c r="B22" s="175"/>
      <c r="C22" s="186" t="s">
        <v>490</v>
      </c>
      <c r="D22" s="187"/>
      <c r="E22" s="188">
        <v>117.72</v>
      </c>
      <c r="F22" s="164"/>
      <c r="G22" s="164"/>
      <c r="H22" s="164"/>
      <c r="I22" s="164"/>
      <c r="J22" s="164"/>
      <c r="K22" s="164"/>
      <c r="L22" s="164"/>
      <c r="M22" s="164"/>
      <c r="N22" s="176"/>
      <c r="O22" s="176"/>
      <c r="P22" s="176"/>
      <c r="Q22" s="176"/>
      <c r="R22" s="164"/>
      <c r="S22" s="164"/>
      <c r="T22" s="164"/>
      <c r="U22" s="164"/>
      <c r="V22" s="164"/>
      <c r="W22" s="164"/>
      <c r="X22" s="164"/>
      <c r="Y22" s="164"/>
      <c r="Z22" s="165"/>
      <c r="AA22" s="165"/>
      <c r="AB22" s="165"/>
      <c r="AC22" s="165"/>
      <c r="AD22" s="165"/>
      <c r="AE22" s="165"/>
      <c r="AF22" s="165"/>
      <c r="AG22" s="165" t="s">
        <v>195</v>
      </c>
      <c r="AH22" s="165">
        <v>0</v>
      </c>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row>
    <row r="23" spans="1:60" ht="12.75" customHeight="1" outlineLevel="1">
      <c r="A23" s="166">
        <v>6</v>
      </c>
      <c r="B23" s="167" t="s">
        <v>491</v>
      </c>
      <c r="C23" s="168" t="s">
        <v>492</v>
      </c>
      <c r="D23" s="169" t="s">
        <v>186</v>
      </c>
      <c r="E23" s="170">
        <v>2.6487</v>
      </c>
      <c r="F23" s="171"/>
      <c r="G23" s="172">
        <f>ROUND(E23*F23,2)</f>
        <v>0</v>
      </c>
      <c r="H23" s="171">
        <v>838</v>
      </c>
      <c r="I23" s="172">
        <f>ROUND(E23*H23,2)</f>
        <v>2219.61</v>
      </c>
      <c r="J23" s="171">
        <v>0</v>
      </c>
      <c r="K23" s="172">
        <f>ROUND(E23*J23,2)</f>
        <v>0</v>
      </c>
      <c r="L23" s="172">
        <v>21</v>
      </c>
      <c r="M23" s="172">
        <f>G23*(1+L23/100)</f>
        <v>0</v>
      </c>
      <c r="N23" s="170">
        <v>0.6</v>
      </c>
      <c r="O23" s="170">
        <f>ROUND(E23*N23,2)</f>
        <v>1.59</v>
      </c>
      <c r="P23" s="170">
        <v>0</v>
      </c>
      <c r="Q23" s="170">
        <f>ROUND(E23*P23,2)</f>
        <v>0</v>
      </c>
      <c r="R23" s="172" t="s">
        <v>313</v>
      </c>
      <c r="S23" s="172" t="s">
        <v>151</v>
      </c>
      <c r="T23" s="173" t="s">
        <v>151</v>
      </c>
      <c r="U23" s="164">
        <v>0</v>
      </c>
      <c r="V23" s="164">
        <f>ROUND(E23*U23,2)</f>
        <v>0</v>
      </c>
      <c r="W23" s="164"/>
      <c r="X23" s="164" t="s">
        <v>314</v>
      </c>
      <c r="Y23" s="164" t="s">
        <v>154</v>
      </c>
      <c r="Z23" s="165"/>
      <c r="AA23" s="165"/>
      <c r="AB23" s="165"/>
      <c r="AC23" s="165"/>
      <c r="AD23" s="165"/>
      <c r="AE23" s="165"/>
      <c r="AF23" s="165"/>
      <c r="AG23" s="165" t="s">
        <v>315</v>
      </c>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row>
    <row r="24" spans="1:60" ht="12.75" customHeight="1" outlineLevel="2">
      <c r="A24" s="174"/>
      <c r="B24" s="175"/>
      <c r="C24" s="186" t="s">
        <v>493</v>
      </c>
      <c r="D24" s="187"/>
      <c r="E24" s="188">
        <v>2.6487</v>
      </c>
      <c r="F24" s="164"/>
      <c r="G24" s="164"/>
      <c r="H24" s="164"/>
      <c r="I24" s="164"/>
      <c r="J24" s="164"/>
      <c r="K24" s="164"/>
      <c r="L24" s="164"/>
      <c r="M24" s="164"/>
      <c r="N24" s="176"/>
      <c r="O24" s="176"/>
      <c r="P24" s="176"/>
      <c r="Q24" s="176"/>
      <c r="R24" s="164"/>
      <c r="S24" s="164"/>
      <c r="T24" s="164"/>
      <c r="U24" s="164"/>
      <c r="V24" s="164"/>
      <c r="W24" s="164"/>
      <c r="X24" s="164"/>
      <c r="Y24" s="164"/>
      <c r="Z24" s="165"/>
      <c r="AA24" s="165"/>
      <c r="AB24" s="165"/>
      <c r="AC24" s="165"/>
      <c r="AD24" s="165"/>
      <c r="AE24" s="165"/>
      <c r="AF24" s="165"/>
      <c r="AG24" s="165" t="s">
        <v>195</v>
      </c>
      <c r="AH24" s="165">
        <v>5</v>
      </c>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row>
    <row r="25" spans="1:60" ht="12.75" customHeight="1" outlineLevel="1">
      <c r="A25" s="166">
        <v>7</v>
      </c>
      <c r="B25" s="167" t="s">
        <v>494</v>
      </c>
      <c r="C25" s="168" t="s">
        <v>495</v>
      </c>
      <c r="D25" s="169" t="s">
        <v>232</v>
      </c>
      <c r="E25" s="170">
        <v>37.6704</v>
      </c>
      <c r="F25" s="171"/>
      <c r="G25" s="172">
        <f>ROUND(E25*F25,2)</f>
        <v>0</v>
      </c>
      <c r="H25" s="171">
        <v>373</v>
      </c>
      <c r="I25" s="172">
        <f>ROUND(E25*H25,2)</f>
        <v>14051.06</v>
      </c>
      <c r="J25" s="171">
        <v>0</v>
      </c>
      <c r="K25" s="172">
        <f>ROUND(E25*J25,2)</f>
        <v>0</v>
      </c>
      <c r="L25" s="172">
        <v>21</v>
      </c>
      <c r="M25" s="172">
        <f>G25*(1+L25/100)</f>
        <v>0</v>
      </c>
      <c r="N25" s="170">
        <v>1</v>
      </c>
      <c r="O25" s="170">
        <f>ROUND(E25*N25,2)</f>
        <v>37.67</v>
      </c>
      <c r="P25" s="170">
        <v>0</v>
      </c>
      <c r="Q25" s="170">
        <f>ROUND(E25*P25,2)</f>
        <v>0</v>
      </c>
      <c r="R25" s="172" t="s">
        <v>313</v>
      </c>
      <c r="S25" s="172" t="s">
        <v>151</v>
      </c>
      <c r="T25" s="173" t="s">
        <v>151</v>
      </c>
      <c r="U25" s="164">
        <v>0</v>
      </c>
      <c r="V25" s="164">
        <f>ROUND(E25*U25,2)</f>
        <v>0</v>
      </c>
      <c r="W25" s="164"/>
      <c r="X25" s="164" t="s">
        <v>314</v>
      </c>
      <c r="Y25" s="164" t="s">
        <v>154</v>
      </c>
      <c r="Z25" s="165"/>
      <c r="AA25" s="165"/>
      <c r="AB25" s="165"/>
      <c r="AC25" s="165"/>
      <c r="AD25" s="165"/>
      <c r="AE25" s="165"/>
      <c r="AF25" s="165"/>
      <c r="AG25" s="165" t="s">
        <v>315</v>
      </c>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row>
    <row r="26" spans="1:60" ht="12.75" customHeight="1" outlineLevel="2">
      <c r="A26" s="174"/>
      <c r="B26" s="175"/>
      <c r="C26" s="186" t="s">
        <v>496</v>
      </c>
      <c r="D26" s="187"/>
      <c r="E26" s="188">
        <v>37.6704</v>
      </c>
      <c r="F26" s="164"/>
      <c r="G26" s="164"/>
      <c r="H26" s="164"/>
      <c r="I26" s="164"/>
      <c r="J26" s="164"/>
      <c r="K26" s="164"/>
      <c r="L26" s="164"/>
      <c r="M26" s="164"/>
      <c r="N26" s="176"/>
      <c r="O26" s="176"/>
      <c r="P26" s="176"/>
      <c r="Q26" s="176"/>
      <c r="R26" s="164"/>
      <c r="S26" s="164"/>
      <c r="T26" s="164"/>
      <c r="U26" s="164"/>
      <c r="V26" s="164"/>
      <c r="W26" s="164"/>
      <c r="X26" s="164"/>
      <c r="Y26" s="164"/>
      <c r="Z26" s="165"/>
      <c r="AA26" s="165"/>
      <c r="AB26" s="165"/>
      <c r="AC26" s="165"/>
      <c r="AD26" s="165"/>
      <c r="AE26" s="165"/>
      <c r="AF26" s="165"/>
      <c r="AG26" s="165" t="s">
        <v>195</v>
      </c>
      <c r="AH26" s="165">
        <v>5</v>
      </c>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row>
    <row r="27" spans="1:33" ht="12.75" customHeight="1">
      <c r="A27" s="148" t="s">
        <v>146</v>
      </c>
      <c r="B27" s="149" t="s">
        <v>88</v>
      </c>
      <c r="C27" s="150" t="s">
        <v>89</v>
      </c>
      <c r="D27" s="151"/>
      <c r="E27" s="152"/>
      <c r="F27" s="153"/>
      <c r="G27" s="153">
        <f>SUMIF(AG28:AG57,"&lt;&gt;NOR",G28:G57)</f>
        <v>0</v>
      </c>
      <c r="H27" s="153"/>
      <c r="I27" s="153">
        <f>SUM(I28:I57)</f>
        <v>42183.32</v>
      </c>
      <c r="J27" s="153"/>
      <c r="K27" s="153">
        <f>SUM(K28:K57)</f>
        <v>38366.18</v>
      </c>
      <c r="L27" s="153"/>
      <c r="M27" s="153">
        <f>SUM(M28:M57)</f>
        <v>0</v>
      </c>
      <c r="N27" s="152"/>
      <c r="O27" s="152">
        <f>SUM(O28:O57)</f>
        <v>2.0900000000000003</v>
      </c>
      <c r="P27" s="152"/>
      <c r="Q27" s="152">
        <f>SUM(Q28:Q57)</f>
        <v>0</v>
      </c>
      <c r="R27" s="153"/>
      <c r="S27" s="153"/>
      <c r="T27" s="154"/>
      <c r="U27" s="155"/>
      <c r="V27" s="155">
        <f>SUM(V28:V57)</f>
        <v>64.25</v>
      </c>
      <c r="W27" s="155"/>
      <c r="X27" s="155"/>
      <c r="Y27" s="155"/>
      <c r="AG27" s="111" t="s">
        <v>147</v>
      </c>
    </row>
    <row r="28" spans="1:60" ht="12.75" customHeight="1" outlineLevel="1">
      <c r="A28" s="166">
        <v>8</v>
      </c>
      <c r="B28" s="167" t="s">
        <v>497</v>
      </c>
      <c r="C28" s="168" t="s">
        <v>498</v>
      </c>
      <c r="D28" s="169" t="s">
        <v>322</v>
      </c>
      <c r="E28" s="170">
        <v>64</v>
      </c>
      <c r="F28" s="171"/>
      <c r="G28" s="172">
        <f>ROUND(E28*F28,2)</f>
        <v>0</v>
      </c>
      <c r="H28" s="171">
        <v>66.06</v>
      </c>
      <c r="I28" s="172">
        <f>ROUND(E28*H28,2)</f>
        <v>4227.84</v>
      </c>
      <c r="J28" s="171">
        <v>283.94</v>
      </c>
      <c r="K28" s="172">
        <f>ROUND(E28*J28,2)</f>
        <v>18172.16</v>
      </c>
      <c r="L28" s="172">
        <v>21</v>
      </c>
      <c r="M28" s="172">
        <f>G28*(1+L28/100)</f>
        <v>0</v>
      </c>
      <c r="N28" s="170">
        <v>0.00045</v>
      </c>
      <c r="O28" s="170">
        <f>ROUND(E28*N28,2)</f>
        <v>0.03</v>
      </c>
      <c r="P28" s="170">
        <v>0</v>
      </c>
      <c r="Q28" s="170">
        <f>ROUND(E28*P28,2)</f>
        <v>0</v>
      </c>
      <c r="R28" s="172" t="s">
        <v>327</v>
      </c>
      <c r="S28" s="172" t="s">
        <v>151</v>
      </c>
      <c r="T28" s="173" t="s">
        <v>151</v>
      </c>
      <c r="U28" s="164">
        <v>0.571</v>
      </c>
      <c r="V28" s="164">
        <f>ROUND(E28*U28,2)</f>
        <v>36.54</v>
      </c>
      <c r="W28" s="164"/>
      <c r="X28" s="164" t="s">
        <v>188</v>
      </c>
      <c r="Y28" s="164" t="s">
        <v>154</v>
      </c>
      <c r="Z28" s="165"/>
      <c r="AA28" s="165"/>
      <c r="AB28" s="165"/>
      <c r="AC28" s="165"/>
      <c r="AD28" s="165"/>
      <c r="AE28" s="165"/>
      <c r="AF28" s="165"/>
      <c r="AG28" s="165" t="s">
        <v>189</v>
      </c>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row>
    <row r="29" spans="1:60" ht="12.75" customHeight="1" outlineLevel="2">
      <c r="A29" s="174"/>
      <c r="B29" s="175"/>
      <c r="C29" s="247" t="s">
        <v>499</v>
      </c>
      <c r="D29" s="200"/>
      <c r="E29" s="200"/>
      <c r="F29" s="200"/>
      <c r="G29" s="200"/>
      <c r="H29" s="164"/>
      <c r="I29" s="164"/>
      <c r="J29" s="164"/>
      <c r="K29" s="164"/>
      <c r="L29" s="164"/>
      <c r="M29" s="164"/>
      <c r="N29" s="176"/>
      <c r="O29" s="176"/>
      <c r="P29" s="176"/>
      <c r="Q29" s="176"/>
      <c r="R29" s="164"/>
      <c r="S29" s="164"/>
      <c r="T29" s="164"/>
      <c r="U29" s="164"/>
      <c r="V29" s="164"/>
      <c r="W29" s="164"/>
      <c r="X29" s="164"/>
      <c r="Y29" s="164"/>
      <c r="Z29" s="165"/>
      <c r="AA29" s="165"/>
      <c r="AB29" s="165"/>
      <c r="AC29" s="165"/>
      <c r="AD29" s="165"/>
      <c r="AE29" s="165"/>
      <c r="AF29" s="165"/>
      <c r="AG29" s="165" t="s">
        <v>191</v>
      </c>
      <c r="AH29" s="165"/>
      <c r="AI29" s="165"/>
      <c r="AJ29" s="165"/>
      <c r="AK29" s="165"/>
      <c r="AL29" s="165"/>
      <c r="AM29" s="165"/>
      <c r="AN29" s="165"/>
      <c r="AO29" s="165"/>
      <c r="AP29" s="165"/>
      <c r="AQ29" s="165"/>
      <c r="AR29" s="165"/>
      <c r="AS29" s="165"/>
      <c r="AT29" s="165"/>
      <c r="AU29" s="165"/>
      <c r="AV29" s="165"/>
      <c r="AW29" s="165"/>
      <c r="AX29" s="165"/>
      <c r="AY29" s="165"/>
      <c r="AZ29" s="165"/>
      <c r="BA29" s="177" t="str">
        <f>C29</f>
        <v>třemi a více kůly, s ochranou proti poškození v místě vzepření, (příloha č. 8) při  průměru kůlů do 10 cm,</v>
      </c>
      <c r="BB29" s="165"/>
      <c r="BC29" s="165"/>
      <c r="BD29" s="165"/>
      <c r="BE29" s="165"/>
      <c r="BF29" s="165"/>
      <c r="BG29" s="165"/>
      <c r="BH29" s="165"/>
    </row>
    <row r="30" spans="1:60" ht="12.75" customHeight="1" outlineLevel="2">
      <c r="A30" s="174"/>
      <c r="B30" s="175"/>
      <c r="C30" s="243" t="s">
        <v>500</v>
      </c>
      <c r="D30" s="220"/>
      <c r="E30" s="220"/>
      <c r="F30" s="220"/>
      <c r="G30" s="220"/>
      <c r="H30" s="164"/>
      <c r="I30" s="164"/>
      <c r="J30" s="164"/>
      <c r="K30" s="164"/>
      <c r="L30" s="164"/>
      <c r="M30" s="164"/>
      <c r="N30" s="176"/>
      <c r="O30" s="176"/>
      <c r="P30" s="176"/>
      <c r="Q30" s="176"/>
      <c r="R30" s="164"/>
      <c r="S30" s="164"/>
      <c r="T30" s="164"/>
      <c r="U30" s="164"/>
      <c r="V30" s="164"/>
      <c r="W30" s="164"/>
      <c r="X30" s="164"/>
      <c r="Y30" s="164"/>
      <c r="Z30" s="165"/>
      <c r="AA30" s="165"/>
      <c r="AB30" s="165"/>
      <c r="AC30" s="165"/>
      <c r="AD30" s="165"/>
      <c r="AE30" s="165"/>
      <c r="AF30" s="165"/>
      <c r="AG30" s="165" t="s">
        <v>159</v>
      </c>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row>
    <row r="31" spans="1:60" ht="12.75" customHeight="1" outlineLevel="3">
      <c r="A31" s="174"/>
      <c r="B31" s="175"/>
      <c r="C31" s="243" t="s">
        <v>501</v>
      </c>
      <c r="D31" s="220"/>
      <c r="E31" s="220"/>
      <c r="F31" s="220"/>
      <c r="G31" s="220"/>
      <c r="H31" s="164"/>
      <c r="I31" s="164"/>
      <c r="J31" s="164"/>
      <c r="K31" s="164"/>
      <c r="L31" s="164"/>
      <c r="M31" s="164"/>
      <c r="N31" s="176"/>
      <c r="O31" s="176"/>
      <c r="P31" s="176"/>
      <c r="Q31" s="176"/>
      <c r="R31" s="164"/>
      <c r="S31" s="164"/>
      <c r="T31" s="164"/>
      <c r="U31" s="164"/>
      <c r="V31" s="164"/>
      <c r="W31" s="164"/>
      <c r="X31" s="164"/>
      <c r="Y31" s="164"/>
      <c r="Z31" s="165"/>
      <c r="AA31" s="165"/>
      <c r="AB31" s="165"/>
      <c r="AC31" s="165"/>
      <c r="AD31" s="165"/>
      <c r="AE31" s="165"/>
      <c r="AF31" s="165"/>
      <c r="AG31" s="165" t="s">
        <v>159</v>
      </c>
      <c r="AH31" s="165"/>
      <c r="AI31" s="165"/>
      <c r="AJ31" s="165"/>
      <c r="AK31" s="165"/>
      <c r="AL31" s="165"/>
      <c r="AM31" s="165"/>
      <c r="AN31" s="165"/>
      <c r="AO31" s="165"/>
      <c r="AP31" s="165"/>
      <c r="AQ31" s="165"/>
      <c r="AR31" s="165"/>
      <c r="AS31" s="165"/>
      <c r="AT31" s="165"/>
      <c r="AU31" s="165"/>
      <c r="AV31" s="165"/>
      <c r="AW31" s="165"/>
      <c r="AX31" s="165"/>
      <c r="AY31" s="165"/>
      <c r="AZ31" s="165"/>
      <c r="BA31" s="177" t="str">
        <f aca="true" t="shared" si="0" ref="BA31:BA33">C31</f>
        <v>Dřeviny budou kotveny třemi nadzemními kůly zatlučenými do země (min 40 cm) při výsadbě. Kůly jsou vysoké tak aby končili 10 cm pod korunou daného stromu. Kůly jsou rozmístěny pravidelně okolo kořenového balu a zatlučeny před zasypáním výsadbové jámy. Kůly nesmí poškodit kořenový bal.  Na horním okraji jsou kůly spojeny příčkami, ke kterým je strom vyvázán.</v>
      </c>
      <c r="BB31" s="165"/>
      <c r="BC31" s="165"/>
      <c r="BD31" s="165"/>
      <c r="BE31" s="165"/>
      <c r="BF31" s="165"/>
      <c r="BG31" s="165"/>
      <c r="BH31" s="165"/>
    </row>
    <row r="32" spans="1:60" ht="12.75" customHeight="1" outlineLevel="3">
      <c r="A32" s="174"/>
      <c r="B32" s="175"/>
      <c r="C32" s="243" t="s">
        <v>502</v>
      </c>
      <c r="D32" s="220"/>
      <c r="E32" s="220"/>
      <c r="F32" s="220"/>
      <c r="G32" s="220"/>
      <c r="H32" s="164"/>
      <c r="I32" s="164"/>
      <c r="J32" s="164"/>
      <c r="K32" s="164"/>
      <c r="L32" s="164"/>
      <c r="M32" s="164"/>
      <c r="N32" s="176"/>
      <c r="O32" s="176"/>
      <c r="P32" s="176"/>
      <c r="Q32" s="176"/>
      <c r="R32" s="164"/>
      <c r="S32" s="164"/>
      <c r="T32" s="164"/>
      <c r="U32" s="164"/>
      <c r="V32" s="164"/>
      <c r="W32" s="164"/>
      <c r="X32" s="164"/>
      <c r="Y32" s="164"/>
      <c r="Z32" s="165"/>
      <c r="AA32" s="165"/>
      <c r="AB32" s="165"/>
      <c r="AC32" s="165"/>
      <c r="AD32" s="165"/>
      <c r="AE32" s="165"/>
      <c r="AF32" s="165"/>
      <c r="AG32" s="165" t="s">
        <v>159</v>
      </c>
      <c r="AH32" s="165"/>
      <c r="AI32" s="165"/>
      <c r="AJ32" s="165"/>
      <c r="AK32" s="165"/>
      <c r="AL32" s="165"/>
      <c r="AM32" s="165"/>
      <c r="AN32" s="165"/>
      <c r="AO32" s="165"/>
      <c r="AP32" s="165"/>
      <c r="AQ32" s="165"/>
      <c r="AR32" s="165"/>
      <c r="AS32" s="165"/>
      <c r="AT32" s="165"/>
      <c r="AU32" s="165"/>
      <c r="AV32" s="165"/>
      <c r="AW32" s="165"/>
      <c r="AX32" s="165"/>
      <c r="AY32" s="165"/>
      <c r="AZ32" s="165"/>
      <c r="BA32" s="177" t="str">
        <f t="shared" si="0"/>
        <v>Vzhledem k exponovanému stanovišti (ohrožení letícími skateboardy) bude kotvení ponecháno 3-5 vegetačních období. Vývazy budou v tomto období pravidelně kontrolovány, aby dřevinu neškrtily.</v>
      </c>
      <c r="BB32" s="165"/>
      <c r="BC32" s="165"/>
      <c r="BD32" s="165"/>
      <c r="BE32" s="165"/>
      <c r="BF32" s="165"/>
      <c r="BG32" s="165"/>
      <c r="BH32" s="165"/>
    </row>
    <row r="33" spans="1:60" ht="12.75" customHeight="1" outlineLevel="3">
      <c r="A33" s="174"/>
      <c r="B33" s="175"/>
      <c r="C33" s="243" t="s">
        <v>503</v>
      </c>
      <c r="D33" s="220"/>
      <c r="E33" s="220"/>
      <c r="F33" s="220"/>
      <c r="G33" s="220"/>
      <c r="H33" s="164"/>
      <c r="I33" s="164"/>
      <c r="J33" s="164"/>
      <c r="K33" s="164"/>
      <c r="L33" s="164"/>
      <c r="M33" s="164"/>
      <c r="N33" s="176"/>
      <c r="O33" s="176"/>
      <c r="P33" s="176"/>
      <c r="Q33" s="176"/>
      <c r="R33" s="164"/>
      <c r="S33" s="164"/>
      <c r="T33" s="164"/>
      <c r="U33" s="164"/>
      <c r="V33" s="164"/>
      <c r="W33" s="164"/>
      <c r="X33" s="164"/>
      <c r="Y33" s="164"/>
      <c r="Z33" s="165"/>
      <c r="AA33" s="165"/>
      <c r="AB33" s="165"/>
      <c r="AC33" s="165"/>
      <c r="AD33" s="165"/>
      <c r="AE33" s="165"/>
      <c r="AF33" s="165"/>
      <c r="AG33" s="165" t="s">
        <v>159</v>
      </c>
      <c r="AH33" s="165"/>
      <c r="AI33" s="165"/>
      <c r="AJ33" s="165"/>
      <c r="AK33" s="165"/>
      <c r="AL33" s="165"/>
      <c r="AM33" s="165"/>
      <c r="AN33" s="165"/>
      <c r="AO33" s="165"/>
      <c r="AP33" s="165"/>
      <c r="AQ33" s="165"/>
      <c r="AR33" s="165"/>
      <c r="AS33" s="165"/>
      <c r="AT33" s="165"/>
      <c r="AU33" s="165"/>
      <c r="AV33" s="165"/>
      <c r="AW33" s="165"/>
      <c r="AX33" s="165"/>
      <c r="AY33" s="165"/>
      <c r="AZ33" s="165"/>
      <c r="BA33" s="177" t="str">
        <f t="shared" si="0"/>
        <v>Pokud je pro kotvení stromů specifikováno výkresovou dokumentací jiné zařízení než dřevěné kůly, potom se použije zařízení popsané ve výkresové dokumentaci.</v>
      </c>
      <c r="BB33" s="165"/>
      <c r="BC33" s="165"/>
      <c r="BD33" s="165"/>
      <c r="BE33" s="165"/>
      <c r="BF33" s="165"/>
      <c r="BG33" s="165"/>
      <c r="BH33" s="165"/>
    </row>
    <row r="34" spans="1:60" ht="12.75" customHeight="1" outlineLevel="2">
      <c r="A34" s="174"/>
      <c r="B34" s="175"/>
      <c r="C34" s="186" t="s">
        <v>504</v>
      </c>
      <c r="D34" s="187"/>
      <c r="E34" s="188">
        <v>64</v>
      </c>
      <c r="F34" s="164"/>
      <c r="G34" s="164"/>
      <c r="H34" s="164"/>
      <c r="I34" s="164"/>
      <c r="J34" s="164"/>
      <c r="K34" s="164"/>
      <c r="L34" s="164"/>
      <c r="M34" s="164"/>
      <c r="N34" s="176"/>
      <c r="O34" s="176"/>
      <c r="P34" s="176"/>
      <c r="Q34" s="176"/>
      <c r="R34" s="164"/>
      <c r="S34" s="164"/>
      <c r="T34" s="164"/>
      <c r="U34" s="164"/>
      <c r="V34" s="164"/>
      <c r="W34" s="164"/>
      <c r="X34" s="164"/>
      <c r="Y34" s="164"/>
      <c r="Z34" s="165"/>
      <c r="AA34" s="165"/>
      <c r="AB34" s="165"/>
      <c r="AC34" s="165"/>
      <c r="AD34" s="165"/>
      <c r="AE34" s="165"/>
      <c r="AF34" s="165"/>
      <c r="AG34" s="165" t="s">
        <v>195</v>
      </c>
      <c r="AH34" s="165">
        <v>0</v>
      </c>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row>
    <row r="35" spans="1:60" ht="12.75" customHeight="1" outlineLevel="1">
      <c r="A35" s="156">
        <v>9</v>
      </c>
      <c r="B35" s="157" t="s">
        <v>505</v>
      </c>
      <c r="C35" s="158" t="s">
        <v>506</v>
      </c>
      <c r="D35" s="159" t="s">
        <v>322</v>
      </c>
      <c r="E35" s="160">
        <v>16</v>
      </c>
      <c r="F35" s="161"/>
      <c r="G35" s="162">
        <f aca="true" t="shared" si="1" ref="G35:G37">ROUND(E35*F35,2)</f>
        <v>0</v>
      </c>
      <c r="H35" s="161">
        <v>0</v>
      </c>
      <c r="I35" s="162">
        <f aca="true" t="shared" si="2" ref="I35:I37">ROUND(E35*H35,2)</f>
        <v>0</v>
      </c>
      <c r="J35" s="161">
        <v>527</v>
      </c>
      <c r="K35" s="162">
        <f aca="true" t="shared" si="3" ref="K35:K37">ROUND(E35*J35,2)</f>
        <v>8432</v>
      </c>
      <c r="L35" s="162">
        <v>21</v>
      </c>
      <c r="M35" s="162">
        <f aca="true" t="shared" si="4" ref="M35:M37">G35*(1+L35/100)</f>
        <v>0</v>
      </c>
      <c r="N35" s="160">
        <v>0</v>
      </c>
      <c r="O35" s="160">
        <f aca="true" t="shared" si="5" ref="O35:O37">ROUND(E35*N35,2)</f>
        <v>0</v>
      </c>
      <c r="P35" s="160">
        <v>0</v>
      </c>
      <c r="Q35" s="160">
        <f aca="true" t="shared" si="6" ref="Q35:Q37">ROUND(E35*P35,2)</f>
        <v>0</v>
      </c>
      <c r="R35" s="162" t="s">
        <v>507</v>
      </c>
      <c r="S35" s="162" t="s">
        <v>151</v>
      </c>
      <c r="T35" s="163" t="s">
        <v>151</v>
      </c>
      <c r="U35" s="164">
        <v>1.066</v>
      </c>
      <c r="V35" s="164">
        <f aca="true" t="shared" si="7" ref="V35:V37">ROUND(E35*U35,2)</f>
        <v>17.06</v>
      </c>
      <c r="W35" s="164"/>
      <c r="X35" s="164" t="s">
        <v>188</v>
      </c>
      <c r="Y35" s="164" t="s">
        <v>154</v>
      </c>
      <c r="Z35" s="165"/>
      <c r="AA35" s="165"/>
      <c r="AB35" s="165"/>
      <c r="AC35" s="165"/>
      <c r="AD35" s="165"/>
      <c r="AE35" s="165"/>
      <c r="AF35" s="165"/>
      <c r="AG35" s="165" t="s">
        <v>189</v>
      </c>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row>
    <row r="36" spans="1:60" ht="12.75" customHeight="1" outlineLevel="1">
      <c r="A36" s="156">
        <v>10</v>
      </c>
      <c r="B36" s="157" t="s">
        <v>508</v>
      </c>
      <c r="C36" s="158" t="s">
        <v>509</v>
      </c>
      <c r="D36" s="159" t="s">
        <v>186</v>
      </c>
      <c r="E36" s="160">
        <v>12</v>
      </c>
      <c r="F36" s="161"/>
      <c r="G36" s="162">
        <f t="shared" si="1"/>
        <v>0</v>
      </c>
      <c r="H36" s="161">
        <v>0</v>
      </c>
      <c r="I36" s="162">
        <f t="shared" si="2"/>
        <v>0</v>
      </c>
      <c r="J36" s="161">
        <v>788</v>
      </c>
      <c r="K36" s="162">
        <f t="shared" si="3"/>
        <v>9456</v>
      </c>
      <c r="L36" s="162">
        <v>21</v>
      </c>
      <c r="M36" s="162">
        <f t="shared" si="4"/>
        <v>0</v>
      </c>
      <c r="N36" s="160">
        <v>0</v>
      </c>
      <c r="O36" s="160">
        <f t="shared" si="5"/>
        <v>0</v>
      </c>
      <c r="P36" s="160">
        <v>0</v>
      </c>
      <c r="Q36" s="160">
        <f t="shared" si="6"/>
        <v>0</v>
      </c>
      <c r="R36" s="162" t="s">
        <v>327</v>
      </c>
      <c r="S36" s="162" t="s">
        <v>151</v>
      </c>
      <c r="T36" s="163" t="s">
        <v>151</v>
      </c>
      <c r="U36" s="164">
        <v>0.884</v>
      </c>
      <c r="V36" s="164">
        <f t="shared" si="7"/>
        <v>10.61</v>
      </c>
      <c r="W36" s="164"/>
      <c r="X36" s="164" t="s">
        <v>188</v>
      </c>
      <c r="Y36" s="164" t="s">
        <v>154</v>
      </c>
      <c r="Z36" s="165"/>
      <c r="AA36" s="165"/>
      <c r="AB36" s="165"/>
      <c r="AC36" s="165"/>
      <c r="AD36" s="165"/>
      <c r="AE36" s="165"/>
      <c r="AF36" s="165"/>
      <c r="AG36" s="165" t="s">
        <v>189</v>
      </c>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row>
    <row r="37" spans="1:60" ht="12.75" customHeight="1" outlineLevel="1">
      <c r="A37" s="166">
        <v>11</v>
      </c>
      <c r="B37" s="167" t="s">
        <v>510</v>
      </c>
      <c r="C37" s="168" t="s">
        <v>511</v>
      </c>
      <c r="D37" s="169" t="s">
        <v>425</v>
      </c>
      <c r="E37" s="170">
        <v>1</v>
      </c>
      <c r="F37" s="171"/>
      <c r="G37" s="172">
        <f t="shared" si="1"/>
        <v>0</v>
      </c>
      <c r="H37" s="171">
        <v>2693.98</v>
      </c>
      <c r="I37" s="172">
        <f t="shared" si="2"/>
        <v>2693.98</v>
      </c>
      <c r="J37" s="171">
        <v>2306.02</v>
      </c>
      <c r="K37" s="172">
        <f t="shared" si="3"/>
        <v>2306.02</v>
      </c>
      <c r="L37" s="172">
        <v>21</v>
      </c>
      <c r="M37" s="172">
        <f t="shared" si="4"/>
        <v>0</v>
      </c>
      <c r="N37" s="170">
        <v>0.00022</v>
      </c>
      <c r="O37" s="170">
        <f t="shared" si="5"/>
        <v>0</v>
      </c>
      <c r="P37" s="170">
        <v>0</v>
      </c>
      <c r="Q37" s="170">
        <f t="shared" si="6"/>
        <v>0</v>
      </c>
      <c r="R37" s="172"/>
      <c r="S37" s="172" t="s">
        <v>178</v>
      </c>
      <c r="T37" s="173" t="s">
        <v>152</v>
      </c>
      <c r="U37" s="164">
        <v>0.037</v>
      </c>
      <c r="V37" s="164">
        <f t="shared" si="7"/>
        <v>0.04</v>
      </c>
      <c r="W37" s="164"/>
      <c r="X37" s="164" t="s">
        <v>188</v>
      </c>
      <c r="Y37" s="164" t="s">
        <v>154</v>
      </c>
      <c r="Z37" s="165"/>
      <c r="AA37" s="165"/>
      <c r="AB37" s="165"/>
      <c r="AC37" s="165"/>
      <c r="AD37" s="165"/>
      <c r="AE37" s="165"/>
      <c r="AF37" s="165"/>
      <c r="AG37" s="165" t="s">
        <v>189</v>
      </c>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row>
    <row r="38" spans="1:60" ht="12.75" customHeight="1" outlineLevel="2">
      <c r="A38" s="174"/>
      <c r="B38" s="175"/>
      <c r="C38" s="186" t="s">
        <v>512</v>
      </c>
      <c r="D38" s="187"/>
      <c r="E38" s="188">
        <v>1</v>
      </c>
      <c r="F38" s="164"/>
      <c r="G38" s="164"/>
      <c r="H38" s="164"/>
      <c r="I38" s="164"/>
      <c r="J38" s="164"/>
      <c r="K38" s="164"/>
      <c r="L38" s="164"/>
      <c r="M38" s="164"/>
      <c r="N38" s="176"/>
      <c r="O38" s="176"/>
      <c r="P38" s="176"/>
      <c r="Q38" s="176"/>
      <c r="R38" s="164"/>
      <c r="S38" s="164"/>
      <c r="T38" s="164"/>
      <c r="U38" s="164"/>
      <c r="V38" s="164"/>
      <c r="W38" s="164"/>
      <c r="X38" s="164"/>
      <c r="Y38" s="164"/>
      <c r="Z38" s="165"/>
      <c r="AA38" s="165"/>
      <c r="AB38" s="165"/>
      <c r="AC38" s="165"/>
      <c r="AD38" s="165"/>
      <c r="AE38" s="165"/>
      <c r="AF38" s="165"/>
      <c r="AG38" s="165" t="s">
        <v>195</v>
      </c>
      <c r="AH38" s="165">
        <v>0</v>
      </c>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row>
    <row r="39" spans="1:60" ht="12.75" customHeight="1" outlineLevel="1">
      <c r="A39" s="166">
        <v>12</v>
      </c>
      <c r="B39" s="167" t="s">
        <v>513</v>
      </c>
      <c r="C39" s="168" t="s">
        <v>514</v>
      </c>
      <c r="D39" s="169" t="s">
        <v>339</v>
      </c>
      <c r="E39" s="170">
        <v>75</v>
      </c>
      <c r="F39" s="171"/>
      <c r="G39" s="172">
        <f>ROUND(E39*F39,2)</f>
        <v>0</v>
      </c>
      <c r="H39" s="171">
        <v>146.5</v>
      </c>
      <c r="I39" s="172">
        <f>ROUND(E39*H39,2)</f>
        <v>10987.5</v>
      </c>
      <c r="J39" s="171">
        <v>0</v>
      </c>
      <c r="K39" s="172">
        <f>ROUND(E39*J39,2)</f>
        <v>0</v>
      </c>
      <c r="L39" s="172">
        <v>21</v>
      </c>
      <c r="M39" s="172">
        <f>G39*(1+L39/100)</f>
        <v>0</v>
      </c>
      <c r="N39" s="170">
        <v>0.001</v>
      </c>
      <c r="O39" s="170">
        <f>ROUND(E39*N39,2)</f>
        <v>0.08</v>
      </c>
      <c r="P39" s="170">
        <v>0</v>
      </c>
      <c r="Q39" s="170">
        <f>ROUND(E39*P39,2)</f>
        <v>0</v>
      </c>
      <c r="R39" s="172"/>
      <c r="S39" s="172" t="s">
        <v>178</v>
      </c>
      <c r="T39" s="173" t="s">
        <v>515</v>
      </c>
      <c r="U39" s="164">
        <v>0</v>
      </c>
      <c r="V39" s="164">
        <f>ROUND(E39*U39,2)</f>
        <v>0</v>
      </c>
      <c r="W39" s="164"/>
      <c r="X39" s="164" t="s">
        <v>314</v>
      </c>
      <c r="Y39" s="164" t="s">
        <v>154</v>
      </c>
      <c r="Z39" s="165"/>
      <c r="AA39" s="165"/>
      <c r="AB39" s="165"/>
      <c r="AC39" s="165"/>
      <c r="AD39" s="165"/>
      <c r="AE39" s="165"/>
      <c r="AF39" s="165"/>
      <c r="AG39" s="165" t="s">
        <v>315</v>
      </c>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row>
    <row r="40" spans="1:60" ht="12.75" customHeight="1" outlineLevel="2">
      <c r="A40" s="174"/>
      <c r="B40" s="175"/>
      <c r="C40" s="186" t="s">
        <v>516</v>
      </c>
      <c r="D40" s="187"/>
      <c r="E40" s="188">
        <v>3</v>
      </c>
      <c r="F40" s="164"/>
      <c r="G40" s="164"/>
      <c r="H40" s="164"/>
      <c r="I40" s="164"/>
      <c r="J40" s="164"/>
      <c r="K40" s="164"/>
      <c r="L40" s="164"/>
      <c r="M40" s="164"/>
      <c r="N40" s="176"/>
      <c r="O40" s="176"/>
      <c r="P40" s="176"/>
      <c r="Q40" s="176"/>
      <c r="R40" s="164"/>
      <c r="S40" s="164"/>
      <c r="T40" s="164"/>
      <c r="U40" s="164"/>
      <c r="V40" s="164"/>
      <c r="W40" s="164"/>
      <c r="X40" s="164"/>
      <c r="Y40" s="164"/>
      <c r="Z40" s="165"/>
      <c r="AA40" s="165"/>
      <c r="AB40" s="165"/>
      <c r="AC40" s="165"/>
      <c r="AD40" s="165"/>
      <c r="AE40" s="165"/>
      <c r="AF40" s="165"/>
      <c r="AG40" s="165" t="s">
        <v>195</v>
      </c>
      <c r="AH40" s="165">
        <v>0</v>
      </c>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row>
    <row r="41" spans="1:60" ht="12.75" customHeight="1" outlineLevel="3">
      <c r="A41" s="174"/>
      <c r="B41" s="175"/>
      <c r="C41" s="186" t="s">
        <v>517</v>
      </c>
      <c r="D41" s="187"/>
      <c r="E41" s="188">
        <v>3</v>
      </c>
      <c r="F41" s="164"/>
      <c r="G41" s="164"/>
      <c r="H41" s="164"/>
      <c r="I41" s="164"/>
      <c r="J41" s="164"/>
      <c r="K41" s="164"/>
      <c r="L41" s="164"/>
      <c r="M41" s="164"/>
      <c r="N41" s="176"/>
      <c r="O41" s="176"/>
      <c r="P41" s="176"/>
      <c r="Q41" s="176"/>
      <c r="R41" s="164"/>
      <c r="S41" s="164"/>
      <c r="T41" s="164"/>
      <c r="U41" s="164"/>
      <c r="V41" s="164"/>
      <c r="W41" s="164"/>
      <c r="X41" s="164"/>
      <c r="Y41" s="164"/>
      <c r="Z41" s="165"/>
      <c r="AA41" s="165"/>
      <c r="AB41" s="165"/>
      <c r="AC41" s="165"/>
      <c r="AD41" s="165"/>
      <c r="AE41" s="165"/>
      <c r="AF41" s="165"/>
      <c r="AG41" s="165" t="s">
        <v>195</v>
      </c>
      <c r="AH41" s="165">
        <v>0</v>
      </c>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row>
    <row r="42" spans="1:60" ht="12.75" customHeight="1" outlineLevel="3">
      <c r="A42" s="174"/>
      <c r="B42" s="175"/>
      <c r="C42" s="186" t="s">
        <v>518</v>
      </c>
      <c r="D42" s="187"/>
      <c r="E42" s="188">
        <v>4.5</v>
      </c>
      <c r="F42" s="164"/>
      <c r="G42" s="164"/>
      <c r="H42" s="164"/>
      <c r="I42" s="164"/>
      <c r="J42" s="164"/>
      <c r="K42" s="164"/>
      <c r="L42" s="164"/>
      <c r="M42" s="164"/>
      <c r="N42" s="176"/>
      <c r="O42" s="176"/>
      <c r="P42" s="176"/>
      <c r="Q42" s="176"/>
      <c r="R42" s="164"/>
      <c r="S42" s="164"/>
      <c r="T42" s="164"/>
      <c r="U42" s="164"/>
      <c r="V42" s="164"/>
      <c r="W42" s="164"/>
      <c r="X42" s="164"/>
      <c r="Y42" s="164"/>
      <c r="Z42" s="165"/>
      <c r="AA42" s="165"/>
      <c r="AB42" s="165"/>
      <c r="AC42" s="165"/>
      <c r="AD42" s="165"/>
      <c r="AE42" s="165"/>
      <c r="AF42" s="165"/>
      <c r="AG42" s="165" t="s">
        <v>195</v>
      </c>
      <c r="AH42" s="165">
        <v>0</v>
      </c>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row>
    <row r="43" spans="1:60" ht="12.75" customHeight="1" outlineLevel="3">
      <c r="A43" s="174"/>
      <c r="B43" s="175"/>
      <c r="C43" s="186" t="s">
        <v>519</v>
      </c>
      <c r="D43" s="187"/>
      <c r="E43" s="188">
        <v>4.5</v>
      </c>
      <c r="F43" s="164"/>
      <c r="G43" s="164"/>
      <c r="H43" s="164"/>
      <c r="I43" s="164"/>
      <c r="J43" s="164"/>
      <c r="K43" s="164"/>
      <c r="L43" s="164"/>
      <c r="M43" s="164"/>
      <c r="N43" s="176"/>
      <c r="O43" s="176"/>
      <c r="P43" s="176"/>
      <c r="Q43" s="176"/>
      <c r="R43" s="164"/>
      <c r="S43" s="164"/>
      <c r="T43" s="164"/>
      <c r="U43" s="164"/>
      <c r="V43" s="164"/>
      <c r="W43" s="164"/>
      <c r="X43" s="164"/>
      <c r="Y43" s="164"/>
      <c r="Z43" s="165"/>
      <c r="AA43" s="165"/>
      <c r="AB43" s="165"/>
      <c r="AC43" s="165"/>
      <c r="AD43" s="165"/>
      <c r="AE43" s="165"/>
      <c r="AF43" s="165"/>
      <c r="AG43" s="165" t="s">
        <v>195</v>
      </c>
      <c r="AH43" s="165">
        <v>0</v>
      </c>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row>
    <row r="44" spans="1:60" ht="12.75" customHeight="1" outlineLevel="3">
      <c r="A44" s="174"/>
      <c r="B44" s="175"/>
      <c r="C44" s="186" t="s">
        <v>520</v>
      </c>
      <c r="D44" s="187"/>
      <c r="E44" s="188">
        <v>3</v>
      </c>
      <c r="F44" s="164"/>
      <c r="G44" s="164"/>
      <c r="H44" s="164"/>
      <c r="I44" s="164"/>
      <c r="J44" s="164"/>
      <c r="K44" s="164"/>
      <c r="L44" s="164"/>
      <c r="M44" s="164"/>
      <c r="N44" s="176"/>
      <c r="O44" s="176"/>
      <c r="P44" s="176"/>
      <c r="Q44" s="176"/>
      <c r="R44" s="164"/>
      <c r="S44" s="164"/>
      <c r="T44" s="164"/>
      <c r="U44" s="164"/>
      <c r="V44" s="164"/>
      <c r="W44" s="164"/>
      <c r="X44" s="164"/>
      <c r="Y44" s="164"/>
      <c r="Z44" s="165"/>
      <c r="AA44" s="165"/>
      <c r="AB44" s="165"/>
      <c r="AC44" s="165"/>
      <c r="AD44" s="165"/>
      <c r="AE44" s="165"/>
      <c r="AF44" s="165"/>
      <c r="AG44" s="165" t="s">
        <v>195</v>
      </c>
      <c r="AH44" s="165">
        <v>0</v>
      </c>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row>
    <row r="45" spans="1:60" ht="12.75" customHeight="1" outlineLevel="3">
      <c r="A45" s="174"/>
      <c r="B45" s="175"/>
      <c r="C45" s="186" t="s">
        <v>521</v>
      </c>
      <c r="D45" s="187"/>
      <c r="E45" s="188">
        <v>3</v>
      </c>
      <c r="F45" s="164"/>
      <c r="G45" s="164"/>
      <c r="H45" s="164"/>
      <c r="I45" s="164"/>
      <c r="J45" s="164"/>
      <c r="K45" s="164"/>
      <c r="L45" s="164"/>
      <c r="M45" s="164"/>
      <c r="N45" s="176"/>
      <c r="O45" s="176"/>
      <c r="P45" s="176"/>
      <c r="Q45" s="176"/>
      <c r="R45" s="164"/>
      <c r="S45" s="164"/>
      <c r="T45" s="164"/>
      <c r="U45" s="164"/>
      <c r="V45" s="164"/>
      <c r="W45" s="164"/>
      <c r="X45" s="164"/>
      <c r="Y45" s="164"/>
      <c r="Z45" s="165"/>
      <c r="AA45" s="165"/>
      <c r="AB45" s="165"/>
      <c r="AC45" s="165"/>
      <c r="AD45" s="165"/>
      <c r="AE45" s="165"/>
      <c r="AF45" s="165"/>
      <c r="AG45" s="165" t="s">
        <v>195</v>
      </c>
      <c r="AH45" s="165">
        <v>0</v>
      </c>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row>
    <row r="46" spans="1:60" ht="12.75" customHeight="1" outlineLevel="3">
      <c r="A46" s="174"/>
      <c r="B46" s="175"/>
      <c r="C46" s="186" t="s">
        <v>522</v>
      </c>
      <c r="D46" s="187"/>
      <c r="E46" s="188">
        <v>1.5</v>
      </c>
      <c r="F46" s="164"/>
      <c r="G46" s="164"/>
      <c r="H46" s="164"/>
      <c r="I46" s="164"/>
      <c r="J46" s="164"/>
      <c r="K46" s="164"/>
      <c r="L46" s="164"/>
      <c r="M46" s="164"/>
      <c r="N46" s="176"/>
      <c r="O46" s="176"/>
      <c r="P46" s="176"/>
      <c r="Q46" s="176"/>
      <c r="R46" s="164"/>
      <c r="S46" s="164"/>
      <c r="T46" s="164"/>
      <c r="U46" s="164"/>
      <c r="V46" s="164"/>
      <c r="W46" s="164"/>
      <c r="X46" s="164"/>
      <c r="Y46" s="164"/>
      <c r="Z46" s="165"/>
      <c r="AA46" s="165"/>
      <c r="AB46" s="165"/>
      <c r="AC46" s="165"/>
      <c r="AD46" s="165"/>
      <c r="AE46" s="165"/>
      <c r="AF46" s="165"/>
      <c r="AG46" s="165" t="s">
        <v>195</v>
      </c>
      <c r="AH46" s="165">
        <v>0</v>
      </c>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row>
    <row r="47" spans="1:60" ht="12.75" customHeight="1" outlineLevel="3">
      <c r="A47" s="174"/>
      <c r="B47" s="175"/>
      <c r="C47" s="186" t="s">
        <v>523</v>
      </c>
      <c r="D47" s="187"/>
      <c r="E47" s="188">
        <v>3</v>
      </c>
      <c r="F47" s="164"/>
      <c r="G47" s="164"/>
      <c r="H47" s="164"/>
      <c r="I47" s="164"/>
      <c r="J47" s="164"/>
      <c r="K47" s="164"/>
      <c r="L47" s="164"/>
      <c r="M47" s="164"/>
      <c r="N47" s="176"/>
      <c r="O47" s="176"/>
      <c r="P47" s="176"/>
      <c r="Q47" s="176"/>
      <c r="R47" s="164"/>
      <c r="S47" s="164"/>
      <c r="T47" s="164"/>
      <c r="U47" s="164"/>
      <c r="V47" s="164"/>
      <c r="W47" s="164"/>
      <c r="X47" s="164"/>
      <c r="Y47" s="164"/>
      <c r="Z47" s="165"/>
      <c r="AA47" s="165"/>
      <c r="AB47" s="165"/>
      <c r="AC47" s="165"/>
      <c r="AD47" s="165"/>
      <c r="AE47" s="165"/>
      <c r="AF47" s="165"/>
      <c r="AG47" s="165" t="s">
        <v>195</v>
      </c>
      <c r="AH47" s="165">
        <v>0</v>
      </c>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row>
    <row r="48" spans="1:60" ht="12.75" customHeight="1" outlineLevel="3">
      <c r="A48" s="174"/>
      <c r="B48" s="175"/>
      <c r="C48" s="186" t="s">
        <v>524</v>
      </c>
      <c r="D48" s="187"/>
      <c r="E48" s="188">
        <v>4.5</v>
      </c>
      <c r="F48" s="164"/>
      <c r="G48" s="164"/>
      <c r="H48" s="164"/>
      <c r="I48" s="164"/>
      <c r="J48" s="164"/>
      <c r="K48" s="164"/>
      <c r="L48" s="164"/>
      <c r="M48" s="164"/>
      <c r="N48" s="176"/>
      <c r="O48" s="176"/>
      <c r="P48" s="176"/>
      <c r="Q48" s="176"/>
      <c r="R48" s="164"/>
      <c r="S48" s="164"/>
      <c r="T48" s="164"/>
      <c r="U48" s="164"/>
      <c r="V48" s="164"/>
      <c r="W48" s="164"/>
      <c r="X48" s="164"/>
      <c r="Y48" s="164"/>
      <c r="Z48" s="165"/>
      <c r="AA48" s="165"/>
      <c r="AB48" s="165"/>
      <c r="AC48" s="165"/>
      <c r="AD48" s="165"/>
      <c r="AE48" s="165"/>
      <c r="AF48" s="165"/>
      <c r="AG48" s="165" t="s">
        <v>195</v>
      </c>
      <c r="AH48" s="165">
        <v>0</v>
      </c>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row>
    <row r="49" spans="1:60" ht="12.75" customHeight="1" outlineLevel="3">
      <c r="A49" s="174"/>
      <c r="B49" s="175"/>
      <c r="C49" s="186" t="s">
        <v>525</v>
      </c>
      <c r="D49" s="187"/>
      <c r="E49" s="188">
        <v>45</v>
      </c>
      <c r="F49" s="164"/>
      <c r="G49" s="164"/>
      <c r="H49" s="164"/>
      <c r="I49" s="164"/>
      <c r="J49" s="164"/>
      <c r="K49" s="164"/>
      <c r="L49" s="164"/>
      <c r="M49" s="164"/>
      <c r="N49" s="176"/>
      <c r="O49" s="176"/>
      <c r="P49" s="176"/>
      <c r="Q49" s="176"/>
      <c r="R49" s="164"/>
      <c r="S49" s="164"/>
      <c r="T49" s="164"/>
      <c r="U49" s="164"/>
      <c r="V49" s="164"/>
      <c r="W49" s="164"/>
      <c r="X49" s="164"/>
      <c r="Y49" s="164"/>
      <c r="Z49" s="165"/>
      <c r="AA49" s="165"/>
      <c r="AB49" s="165"/>
      <c r="AC49" s="165"/>
      <c r="AD49" s="165"/>
      <c r="AE49" s="165"/>
      <c r="AF49" s="165"/>
      <c r="AG49" s="165" t="s">
        <v>195</v>
      </c>
      <c r="AH49" s="165">
        <v>0</v>
      </c>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row>
    <row r="50" spans="1:60" ht="12.75" customHeight="1" outlineLevel="1">
      <c r="A50" s="156">
        <v>13</v>
      </c>
      <c r="B50" s="157" t="s">
        <v>526</v>
      </c>
      <c r="C50" s="158" t="s">
        <v>527</v>
      </c>
      <c r="D50" s="159" t="s">
        <v>322</v>
      </c>
      <c r="E50" s="160">
        <v>9</v>
      </c>
      <c r="F50" s="161"/>
      <c r="G50" s="162">
        <f aca="true" t="shared" si="8" ref="G50:G55">ROUND(E50*F50,2)</f>
        <v>0</v>
      </c>
      <c r="H50" s="161">
        <v>200</v>
      </c>
      <c r="I50" s="162">
        <f aca="true" t="shared" si="9" ref="I50:I55">ROUND(E50*H50,2)</f>
        <v>1800</v>
      </c>
      <c r="J50" s="161">
        <v>0</v>
      </c>
      <c r="K50" s="162">
        <f aca="true" t="shared" si="10" ref="K50:K55">ROUND(E50*J50,2)</f>
        <v>0</v>
      </c>
      <c r="L50" s="162">
        <v>21</v>
      </c>
      <c r="M50" s="162">
        <f aca="true" t="shared" si="11" ref="M50:M55">G50*(1+L50/100)</f>
        <v>0</v>
      </c>
      <c r="N50" s="160">
        <v>0.0006</v>
      </c>
      <c r="O50" s="160">
        <f aca="true" t="shared" si="12" ref="O50:O55">ROUND(E50*N50,2)</f>
        <v>0.01</v>
      </c>
      <c r="P50" s="160">
        <v>0</v>
      </c>
      <c r="Q50" s="160">
        <f aca="true" t="shared" si="13" ref="Q50:Q55">ROUND(E50*P50,2)</f>
        <v>0</v>
      </c>
      <c r="R50" s="162" t="s">
        <v>313</v>
      </c>
      <c r="S50" s="162" t="s">
        <v>151</v>
      </c>
      <c r="T50" s="163" t="s">
        <v>152</v>
      </c>
      <c r="U50" s="164">
        <v>0</v>
      </c>
      <c r="V50" s="164">
        <f aca="true" t="shared" si="14" ref="V50:V55">ROUND(E50*U50,2)</f>
        <v>0</v>
      </c>
      <c r="W50" s="164"/>
      <c r="X50" s="164" t="s">
        <v>314</v>
      </c>
      <c r="Y50" s="164" t="s">
        <v>154</v>
      </c>
      <c r="Z50" s="165"/>
      <c r="AA50" s="165"/>
      <c r="AB50" s="165"/>
      <c r="AC50" s="165"/>
      <c r="AD50" s="165"/>
      <c r="AE50" s="165"/>
      <c r="AF50" s="165"/>
      <c r="AG50" s="165" t="s">
        <v>315</v>
      </c>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row>
    <row r="51" spans="1:60" ht="12.75" customHeight="1" outlineLevel="1">
      <c r="A51" s="156">
        <v>14</v>
      </c>
      <c r="B51" s="157" t="s">
        <v>528</v>
      </c>
      <c r="C51" s="158" t="s">
        <v>529</v>
      </c>
      <c r="D51" s="159" t="s">
        <v>322</v>
      </c>
      <c r="E51" s="160">
        <v>3</v>
      </c>
      <c r="F51" s="161"/>
      <c r="G51" s="162">
        <f t="shared" si="8"/>
        <v>0</v>
      </c>
      <c r="H51" s="161">
        <v>250</v>
      </c>
      <c r="I51" s="162">
        <f t="shared" si="9"/>
        <v>750</v>
      </c>
      <c r="J51" s="161">
        <v>0</v>
      </c>
      <c r="K51" s="162">
        <f t="shared" si="10"/>
        <v>0</v>
      </c>
      <c r="L51" s="162">
        <v>21</v>
      </c>
      <c r="M51" s="162">
        <f t="shared" si="11"/>
        <v>0</v>
      </c>
      <c r="N51" s="160">
        <v>0.015</v>
      </c>
      <c r="O51" s="160">
        <f t="shared" si="12"/>
        <v>0.05</v>
      </c>
      <c r="P51" s="160">
        <v>0</v>
      </c>
      <c r="Q51" s="160">
        <f t="shared" si="13"/>
        <v>0</v>
      </c>
      <c r="R51" s="162"/>
      <c r="S51" s="162" t="s">
        <v>178</v>
      </c>
      <c r="T51" s="163" t="s">
        <v>152</v>
      </c>
      <c r="U51" s="164">
        <v>0</v>
      </c>
      <c r="V51" s="164">
        <f t="shared" si="14"/>
        <v>0</v>
      </c>
      <c r="W51" s="164"/>
      <c r="X51" s="164" t="s">
        <v>314</v>
      </c>
      <c r="Y51" s="164" t="s">
        <v>154</v>
      </c>
      <c r="Z51" s="165"/>
      <c r="AA51" s="165"/>
      <c r="AB51" s="165"/>
      <c r="AC51" s="165"/>
      <c r="AD51" s="165"/>
      <c r="AE51" s="165"/>
      <c r="AF51" s="165"/>
      <c r="AG51" s="165" t="s">
        <v>315</v>
      </c>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row>
    <row r="52" spans="1:60" ht="12.75" customHeight="1" outlineLevel="1">
      <c r="A52" s="156">
        <v>15</v>
      </c>
      <c r="B52" s="157" t="s">
        <v>530</v>
      </c>
      <c r="C52" s="158" t="s">
        <v>531</v>
      </c>
      <c r="D52" s="159" t="s">
        <v>322</v>
      </c>
      <c r="E52" s="160">
        <v>4</v>
      </c>
      <c r="F52" s="161"/>
      <c r="G52" s="162">
        <f t="shared" si="8"/>
        <v>0</v>
      </c>
      <c r="H52" s="161">
        <v>1346</v>
      </c>
      <c r="I52" s="162">
        <f t="shared" si="9"/>
        <v>5384</v>
      </c>
      <c r="J52" s="161">
        <v>0</v>
      </c>
      <c r="K52" s="162">
        <f t="shared" si="10"/>
        <v>0</v>
      </c>
      <c r="L52" s="162">
        <v>21</v>
      </c>
      <c r="M52" s="162">
        <f t="shared" si="11"/>
        <v>0</v>
      </c>
      <c r="N52" s="160">
        <v>0.015</v>
      </c>
      <c r="O52" s="160">
        <f t="shared" si="12"/>
        <v>0.06</v>
      </c>
      <c r="P52" s="160">
        <v>0</v>
      </c>
      <c r="Q52" s="160">
        <f t="shared" si="13"/>
        <v>0</v>
      </c>
      <c r="R52" s="162"/>
      <c r="S52" s="162" t="s">
        <v>178</v>
      </c>
      <c r="T52" s="163" t="s">
        <v>399</v>
      </c>
      <c r="U52" s="164">
        <v>0</v>
      </c>
      <c r="V52" s="164">
        <f t="shared" si="14"/>
        <v>0</v>
      </c>
      <c r="W52" s="164"/>
      <c r="X52" s="164" t="s">
        <v>314</v>
      </c>
      <c r="Y52" s="164" t="s">
        <v>154</v>
      </c>
      <c r="Z52" s="165"/>
      <c r="AA52" s="165"/>
      <c r="AB52" s="165"/>
      <c r="AC52" s="165"/>
      <c r="AD52" s="165"/>
      <c r="AE52" s="165"/>
      <c r="AF52" s="165"/>
      <c r="AG52" s="165" t="s">
        <v>315</v>
      </c>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row>
    <row r="53" spans="1:60" ht="12.75" customHeight="1" outlineLevel="1">
      <c r="A53" s="156">
        <v>16</v>
      </c>
      <c r="B53" s="157" t="s">
        <v>532</v>
      </c>
      <c r="C53" s="158" t="s">
        <v>533</v>
      </c>
      <c r="D53" s="159" t="s">
        <v>322</v>
      </c>
      <c r="E53" s="160">
        <v>32</v>
      </c>
      <c r="F53" s="161"/>
      <c r="G53" s="162">
        <f t="shared" si="8"/>
        <v>0</v>
      </c>
      <c r="H53" s="161">
        <v>134</v>
      </c>
      <c r="I53" s="162">
        <f t="shared" si="9"/>
        <v>4288</v>
      </c>
      <c r="J53" s="161">
        <v>0</v>
      </c>
      <c r="K53" s="162">
        <f t="shared" si="10"/>
        <v>0</v>
      </c>
      <c r="L53" s="162">
        <v>21</v>
      </c>
      <c r="M53" s="162">
        <f t="shared" si="11"/>
        <v>0</v>
      </c>
      <c r="N53" s="160">
        <v>0.025</v>
      </c>
      <c r="O53" s="160">
        <f t="shared" si="12"/>
        <v>0.8</v>
      </c>
      <c r="P53" s="160">
        <v>0</v>
      </c>
      <c r="Q53" s="160">
        <f t="shared" si="13"/>
        <v>0</v>
      </c>
      <c r="R53" s="162" t="s">
        <v>313</v>
      </c>
      <c r="S53" s="162" t="s">
        <v>151</v>
      </c>
      <c r="T53" s="163" t="s">
        <v>151</v>
      </c>
      <c r="U53" s="164">
        <v>0</v>
      </c>
      <c r="V53" s="164">
        <f t="shared" si="14"/>
        <v>0</v>
      </c>
      <c r="W53" s="164"/>
      <c r="X53" s="164" t="s">
        <v>314</v>
      </c>
      <c r="Y53" s="164" t="s">
        <v>154</v>
      </c>
      <c r="Z53" s="165"/>
      <c r="AA53" s="165"/>
      <c r="AB53" s="165"/>
      <c r="AC53" s="165"/>
      <c r="AD53" s="165"/>
      <c r="AE53" s="165"/>
      <c r="AF53" s="165"/>
      <c r="AG53" s="165" t="s">
        <v>315</v>
      </c>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row>
    <row r="54" spans="1:60" ht="12.75" customHeight="1" outlineLevel="1">
      <c r="A54" s="156">
        <v>17</v>
      </c>
      <c r="B54" s="157" t="s">
        <v>534</v>
      </c>
      <c r="C54" s="158" t="s">
        <v>535</v>
      </c>
      <c r="D54" s="159" t="s">
        <v>322</v>
      </c>
      <c r="E54" s="160">
        <v>32</v>
      </c>
      <c r="F54" s="161"/>
      <c r="G54" s="162">
        <f t="shared" si="8"/>
        <v>0</v>
      </c>
      <c r="H54" s="161">
        <v>134</v>
      </c>
      <c r="I54" s="162">
        <f t="shared" si="9"/>
        <v>4288</v>
      </c>
      <c r="J54" s="161">
        <v>0</v>
      </c>
      <c r="K54" s="162">
        <f t="shared" si="10"/>
        <v>0</v>
      </c>
      <c r="L54" s="162">
        <v>21</v>
      </c>
      <c r="M54" s="162">
        <f t="shared" si="11"/>
        <v>0</v>
      </c>
      <c r="N54" s="160">
        <v>0.025</v>
      </c>
      <c r="O54" s="160">
        <f t="shared" si="12"/>
        <v>0.8</v>
      </c>
      <c r="P54" s="160">
        <v>0</v>
      </c>
      <c r="Q54" s="160">
        <f t="shared" si="13"/>
        <v>0</v>
      </c>
      <c r="R54" s="162" t="s">
        <v>313</v>
      </c>
      <c r="S54" s="162" t="s">
        <v>151</v>
      </c>
      <c r="T54" s="163" t="s">
        <v>151</v>
      </c>
      <c r="U54" s="164">
        <v>0</v>
      </c>
      <c r="V54" s="164">
        <f t="shared" si="14"/>
        <v>0</v>
      </c>
      <c r="W54" s="164"/>
      <c r="X54" s="164" t="s">
        <v>314</v>
      </c>
      <c r="Y54" s="164" t="s">
        <v>154</v>
      </c>
      <c r="Z54" s="165"/>
      <c r="AA54" s="165"/>
      <c r="AB54" s="165"/>
      <c r="AC54" s="165"/>
      <c r="AD54" s="165"/>
      <c r="AE54" s="165"/>
      <c r="AF54" s="165"/>
      <c r="AG54" s="165" t="s">
        <v>315</v>
      </c>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row>
    <row r="55" spans="1:60" ht="12.75" customHeight="1" outlineLevel="1">
      <c r="A55" s="166">
        <v>18</v>
      </c>
      <c r="B55" s="167" t="s">
        <v>536</v>
      </c>
      <c r="C55" s="168" t="s">
        <v>537</v>
      </c>
      <c r="D55" s="169" t="s">
        <v>322</v>
      </c>
      <c r="E55" s="170">
        <v>64</v>
      </c>
      <c r="F55" s="171"/>
      <c r="G55" s="172">
        <f t="shared" si="8"/>
        <v>0</v>
      </c>
      <c r="H55" s="171">
        <v>83.5</v>
      </c>
      <c r="I55" s="172">
        <f t="shared" si="9"/>
        <v>5344</v>
      </c>
      <c r="J55" s="171">
        <v>0</v>
      </c>
      <c r="K55" s="172">
        <f t="shared" si="10"/>
        <v>0</v>
      </c>
      <c r="L55" s="172">
        <v>21</v>
      </c>
      <c r="M55" s="172">
        <f t="shared" si="11"/>
        <v>0</v>
      </c>
      <c r="N55" s="170">
        <v>0.0037</v>
      </c>
      <c r="O55" s="170">
        <f t="shared" si="12"/>
        <v>0.24</v>
      </c>
      <c r="P55" s="170">
        <v>0</v>
      </c>
      <c r="Q55" s="170">
        <f t="shared" si="13"/>
        <v>0</v>
      </c>
      <c r="R55" s="172" t="s">
        <v>313</v>
      </c>
      <c r="S55" s="172" t="s">
        <v>151</v>
      </c>
      <c r="T55" s="173" t="s">
        <v>151</v>
      </c>
      <c r="U55" s="164">
        <v>0</v>
      </c>
      <c r="V55" s="164">
        <f t="shared" si="14"/>
        <v>0</v>
      </c>
      <c r="W55" s="164"/>
      <c r="X55" s="164" t="s">
        <v>314</v>
      </c>
      <c r="Y55" s="164" t="s">
        <v>154</v>
      </c>
      <c r="Z55" s="165"/>
      <c r="AA55" s="165"/>
      <c r="AB55" s="165"/>
      <c r="AC55" s="165"/>
      <c r="AD55" s="165"/>
      <c r="AE55" s="165"/>
      <c r="AF55" s="165"/>
      <c r="AG55" s="165" t="s">
        <v>315</v>
      </c>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row>
    <row r="56" spans="1:60" ht="12.75" customHeight="1" outlineLevel="2">
      <c r="A56" s="174"/>
      <c r="B56" s="175"/>
      <c r="C56" s="186" t="s">
        <v>538</v>
      </c>
      <c r="D56" s="187"/>
      <c r="E56" s="188">
        <v>64</v>
      </c>
      <c r="F56" s="164"/>
      <c r="G56" s="164"/>
      <c r="H56" s="164"/>
      <c r="I56" s="164"/>
      <c r="J56" s="164"/>
      <c r="K56" s="164"/>
      <c r="L56" s="164"/>
      <c r="M56" s="164"/>
      <c r="N56" s="176"/>
      <c r="O56" s="176"/>
      <c r="P56" s="176"/>
      <c r="Q56" s="176"/>
      <c r="R56" s="164"/>
      <c r="S56" s="164"/>
      <c r="T56" s="164"/>
      <c r="U56" s="164"/>
      <c r="V56" s="164"/>
      <c r="W56" s="164"/>
      <c r="X56" s="164"/>
      <c r="Y56" s="164"/>
      <c r="Z56" s="165"/>
      <c r="AA56" s="165"/>
      <c r="AB56" s="165"/>
      <c r="AC56" s="165"/>
      <c r="AD56" s="165"/>
      <c r="AE56" s="165"/>
      <c r="AF56" s="165"/>
      <c r="AG56" s="165" t="s">
        <v>195</v>
      </c>
      <c r="AH56" s="165">
        <v>5</v>
      </c>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row>
    <row r="57" spans="1:60" ht="12.75" customHeight="1" outlineLevel="1">
      <c r="A57" s="156">
        <v>19</v>
      </c>
      <c r="B57" s="157" t="s">
        <v>539</v>
      </c>
      <c r="C57" s="158" t="s">
        <v>540</v>
      </c>
      <c r="D57" s="159" t="s">
        <v>266</v>
      </c>
      <c r="E57" s="160">
        <v>200</v>
      </c>
      <c r="F57" s="161"/>
      <c r="G57" s="162">
        <f>ROUND(E57*F57,2)</f>
        <v>0</v>
      </c>
      <c r="H57" s="161">
        <v>12.1</v>
      </c>
      <c r="I57" s="162">
        <f>ROUND(E57*H57,2)</f>
        <v>2420</v>
      </c>
      <c r="J57" s="161">
        <v>0</v>
      </c>
      <c r="K57" s="162">
        <f>ROUND(E57*J57,2)</f>
        <v>0</v>
      </c>
      <c r="L57" s="162">
        <v>21</v>
      </c>
      <c r="M57" s="162">
        <f>G57*(1+L57/100)</f>
        <v>0</v>
      </c>
      <c r="N57" s="160">
        <v>0.00012</v>
      </c>
      <c r="O57" s="160">
        <f>ROUND(E57*N57,2)</f>
        <v>0.02</v>
      </c>
      <c r="P57" s="160">
        <v>0</v>
      </c>
      <c r="Q57" s="160">
        <f>ROUND(E57*P57,2)</f>
        <v>0</v>
      </c>
      <c r="R57" s="162" t="s">
        <v>313</v>
      </c>
      <c r="S57" s="162" t="s">
        <v>151</v>
      </c>
      <c r="T57" s="163" t="s">
        <v>151</v>
      </c>
      <c r="U57" s="164">
        <v>0</v>
      </c>
      <c r="V57" s="164">
        <f>ROUND(E57*U57,2)</f>
        <v>0</v>
      </c>
      <c r="W57" s="164"/>
      <c r="X57" s="164" t="s">
        <v>314</v>
      </c>
      <c r="Y57" s="164" t="s">
        <v>154</v>
      </c>
      <c r="Z57" s="165"/>
      <c r="AA57" s="165"/>
      <c r="AB57" s="165"/>
      <c r="AC57" s="165"/>
      <c r="AD57" s="165"/>
      <c r="AE57" s="165"/>
      <c r="AF57" s="165"/>
      <c r="AG57" s="165" t="s">
        <v>315</v>
      </c>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row>
    <row r="58" spans="1:33" ht="12.75" customHeight="1">
      <c r="A58" s="148" t="s">
        <v>146</v>
      </c>
      <c r="B58" s="149" t="s">
        <v>100</v>
      </c>
      <c r="C58" s="150" t="s">
        <v>101</v>
      </c>
      <c r="D58" s="151"/>
      <c r="E58" s="152"/>
      <c r="F58" s="153"/>
      <c r="G58" s="153">
        <f>SUMIF(AG59,"&lt;&gt;NOR",G59)</f>
        <v>0</v>
      </c>
      <c r="H58" s="153"/>
      <c r="I58" s="153">
        <f>SUM(I59)</f>
        <v>0</v>
      </c>
      <c r="J58" s="153"/>
      <c r="K58" s="153">
        <f>SUM(K59)</f>
        <v>4422.83</v>
      </c>
      <c r="L58" s="153"/>
      <c r="M58" s="153">
        <f>SUM(M59)</f>
        <v>0</v>
      </c>
      <c r="N58" s="152"/>
      <c r="O58" s="152">
        <f>SUM(O59)</f>
        <v>0</v>
      </c>
      <c r="P58" s="152"/>
      <c r="Q58" s="152">
        <f>SUM(Q59)</f>
        <v>0</v>
      </c>
      <c r="R58" s="153"/>
      <c r="S58" s="153"/>
      <c r="T58" s="154"/>
      <c r="U58" s="155"/>
      <c r="V58" s="155">
        <f>SUM(V59)</f>
        <v>3.1</v>
      </c>
      <c r="W58" s="155"/>
      <c r="X58" s="155"/>
      <c r="Y58" s="155"/>
      <c r="AG58" s="111" t="s">
        <v>147</v>
      </c>
    </row>
    <row r="59" spans="1:60" ht="12.75" customHeight="1" outlineLevel="1">
      <c r="A59" s="166">
        <v>20</v>
      </c>
      <c r="B59" s="167" t="s">
        <v>325</v>
      </c>
      <c r="C59" s="168" t="s">
        <v>326</v>
      </c>
      <c r="D59" s="169" t="s">
        <v>232</v>
      </c>
      <c r="E59" s="170">
        <v>41.33484</v>
      </c>
      <c r="F59" s="171"/>
      <c r="G59" s="172">
        <f>ROUND(E59*F59,2)</f>
        <v>0</v>
      </c>
      <c r="H59" s="171">
        <v>0</v>
      </c>
      <c r="I59" s="172">
        <f>ROUND(E59*H59,2)</f>
        <v>0</v>
      </c>
      <c r="J59" s="171">
        <v>107</v>
      </c>
      <c r="K59" s="172">
        <f>ROUND(E59*J59,2)</f>
        <v>4422.83</v>
      </c>
      <c r="L59" s="172">
        <v>21</v>
      </c>
      <c r="M59" s="172">
        <f>G59*(1+L59/100)</f>
        <v>0</v>
      </c>
      <c r="N59" s="170">
        <v>0</v>
      </c>
      <c r="O59" s="170">
        <f>ROUND(E59*N59,2)</f>
        <v>0</v>
      </c>
      <c r="P59" s="170">
        <v>0</v>
      </c>
      <c r="Q59" s="170">
        <f>ROUND(E59*P59,2)</f>
        <v>0</v>
      </c>
      <c r="R59" s="172" t="s">
        <v>327</v>
      </c>
      <c r="S59" s="172" t="s">
        <v>151</v>
      </c>
      <c r="T59" s="173" t="s">
        <v>151</v>
      </c>
      <c r="U59" s="164">
        <v>0.075</v>
      </c>
      <c r="V59" s="164">
        <f>ROUND(E59*U59,2)</f>
        <v>3.1</v>
      </c>
      <c r="W59" s="164"/>
      <c r="X59" s="164" t="s">
        <v>328</v>
      </c>
      <c r="Y59" s="164" t="s">
        <v>154</v>
      </c>
      <c r="Z59" s="165"/>
      <c r="AA59" s="165"/>
      <c r="AB59" s="165"/>
      <c r="AC59" s="165"/>
      <c r="AD59" s="165"/>
      <c r="AE59" s="165"/>
      <c r="AF59" s="165"/>
      <c r="AG59" s="165" t="s">
        <v>329</v>
      </c>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row>
    <row r="60" spans="1:33" ht="12.75" customHeight="1">
      <c r="A60" s="131"/>
      <c r="B60" s="134"/>
      <c r="C60" s="178"/>
      <c r="D60" s="136"/>
      <c r="E60" s="131"/>
      <c r="F60" s="131"/>
      <c r="G60" s="131"/>
      <c r="H60" s="131"/>
      <c r="I60" s="131"/>
      <c r="J60" s="131"/>
      <c r="K60" s="131"/>
      <c r="L60" s="131"/>
      <c r="M60" s="131"/>
      <c r="N60" s="131"/>
      <c r="O60" s="131"/>
      <c r="P60" s="131"/>
      <c r="Q60" s="131"/>
      <c r="R60" s="131"/>
      <c r="S60" s="131"/>
      <c r="T60" s="131"/>
      <c r="U60" s="131"/>
      <c r="V60" s="131"/>
      <c r="W60" s="131"/>
      <c r="X60" s="131"/>
      <c r="Y60" s="131"/>
      <c r="AE60" s="111">
        <v>15</v>
      </c>
      <c r="AF60" s="111">
        <v>21</v>
      </c>
      <c r="AG60" s="111" t="s">
        <v>132</v>
      </c>
    </row>
    <row r="61" spans="1:33" ht="12.75" customHeight="1">
      <c r="A61" s="179"/>
      <c r="B61" s="180" t="s">
        <v>21</v>
      </c>
      <c r="C61" s="181"/>
      <c r="D61" s="182"/>
      <c r="E61" s="183"/>
      <c r="F61" s="183"/>
      <c r="G61" s="184">
        <f>G8+G12+G17+G27+G58</f>
        <v>0</v>
      </c>
      <c r="H61" s="131"/>
      <c r="I61" s="131"/>
      <c r="J61" s="131"/>
      <c r="K61" s="131"/>
      <c r="L61" s="131"/>
      <c r="M61" s="131"/>
      <c r="N61" s="131"/>
      <c r="O61" s="131"/>
      <c r="P61" s="131"/>
      <c r="Q61" s="131"/>
      <c r="R61" s="131"/>
      <c r="S61" s="131"/>
      <c r="T61" s="131"/>
      <c r="U61" s="131"/>
      <c r="V61" s="131"/>
      <c r="W61" s="131"/>
      <c r="X61" s="131"/>
      <c r="Y61" s="131"/>
      <c r="AE61" s="111">
        <f>SUMIF(L7:L59,AE60,G7:G59)</f>
        <v>0</v>
      </c>
      <c r="AF61" s="111">
        <f>SUMIF(L7:L59,AF60,G7:G59)</f>
        <v>0</v>
      </c>
      <c r="AG61" s="111" t="s">
        <v>182</v>
      </c>
    </row>
    <row r="62" spans="2:33" ht="12.75" customHeight="1">
      <c r="B62" s="138"/>
      <c r="C62" s="185"/>
      <c r="D62" s="86"/>
      <c r="AG62" s="111" t="s">
        <v>183</v>
      </c>
    </row>
    <row r="63" spans="2:4" ht="12.75" customHeight="1">
      <c r="B63" s="138"/>
      <c r="C63" s="138"/>
      <c r="D63" s="86"/>
    </row>
    <row r="64" spans="2:4" ht="12.75" customHeight="1">
      <c r="B64" s="138"/>
      <c r="C64" s="138"/>
      <c r="D64" s="86"/>
    </row>
    <row r="65" spans="2:4" ht="12.75" customHeight="1">
      <c r="B65" s="138"/>
      <c r="C65" s="138"/>
      <c r="D65" s="86"/>
    </row>
    <row r="66" spans="2:4" ht="12.75" customHeight="1">
      <c r="B66" s="138"/>
      <c r="C66" s="138"/>
      <c r="D66" s="86"/>
    </row>
    <row r="67" spans="2:4" ht="12.75" customHeight="1">
      <c r="B67" s="138"/>
      <c r="C67" s="138"/>
      <c r="D67" s="86"/>
    </row>
    <row r="68" spans="2:4" ht="12.75" customHeight="1">
      <c r="B68" s="138"/>
      <c r="C68" s="138"/>
      <c r="D68" s="86"/>
    </row>
    <row r="69" spans="2:4" ht="12.75" customHeight="1">
      <c r="B69" s="138"/>
      <c r="C69" s="138"/>
      <c r="D69" s="86"/>
    </row>
    <row r="70" spans="2:4" ht="12.75" customHeight="1">
      <c r="B70" s="138"/>
      <c r="C70" s="138"/>
      <c r="D70" s="86"/>
    </row>
    <row r="71" spans="2:4" ht="12.75" customHeight="1">
      <c r="B71" s="138"/>
      <c r="C71" s="138"/>
      <c r="D71" s="86"/>
    </row>
    <row r="72" spans="2:4" ht="12.75" customHeight="1">
      <c r="B72" s="138"/>
      <c r="C72" s="138"/>
      <c r="D72" s="86"/>
    </row>
    <row r="73" spans="2:4" ht="12.75" customHeight="1">
      <c r="B73" s="138"/>
      <c r="C73" s="138"/>
      <c r="D73" s="86"/>
    </row>
    <row r="74" spans="2:4" ht="12.75" customHeight="1">
      <c r="B74" s="138"/>
      <c r="C74" s="138"/>
      <c r="D74" s="86"/>
    </row>
    <row r="75" spans="2:4" ht="12.75" customHeight="1">
      <c r="B75" s="138"/>
      <c r="C75" s="138"/>
      <c r="D75" s="86"/>
    </row>
    <row r="76" spans="2:4" ht="12.75" customHeight="1">
      <c r="B76" s="138"/>
      <c r="C76" s="138"/>
      <c r="D76" s="86"/>
    </row>
    <row r="77" spans="2:4" ht="12.75" customHeight="1">
      <c r="B77" s="138"/>
      <c r="C77" s="138"/>
      <c r="D77" s="86"/>
    </row>
    <row r="78" spans="2:4" ht="12.75" customHeight="1">
      <c r="B78" s="138"/>
      <c r="C78" s="138"/>
      <c r="D78" s="86"/>
    </row>
    <row r="79" spans="2:4" ht="12.75" customHeight="1">
      <c r="B79" s="138"/>
      <c r="C79" s="138"/>
      <c r="D79" s="86"/>
    </row>
    <row r="80" spans="2:4" ht="12.75" customHeight="1">
      <c r="B80" s="138"/>
      <c r="C80" s="138"/>
      <c r="D80" s="86"/>
    </row>
    <row r="81" spans="2:4" ht="12.75" customHeight="1">
      <c r="B81" s="138"/>
      <c r="C81" s="138"/>
      <c r="D81" s="86"/>
    </row>
    <row r="82" spans="2:4" ht="12.75" customHeight="1">
      <c r="B82" s="138"/>
      <c r="C82" s="138"/>
      <c r="D82" s="86"/>
    </row>
    <row r="83" spans="2:4" ht="12.75" customHeight="1">
      <c r="B83" s="138"/>
      <c r="C83" s="138"/>
      <c r="D83" s="86"/>
    </row>
    <row r="84" spans="2:4" ht="12.75" customHeight="1">
      <c r="B84" s="138"/>
      <c r="C84" s="138"/>
      <c r="D84" s="86"/>
    </row>
    <row r="85" spans="2:4" ht="12.75" customHeight="1">
      <c r="B85" s="138"/>
      <c r="C85" s="138"/>
      <c r="D85" s="86"/>
    </row>
    <row r="86" spans="2:4" ht="12.75" customHeight="1">
      <c r="B86" s="138"/>
      <c r="C86" s="138"/>
      <c r="D86" s="86"/>
    </row>
    <row r="87" spans="2:4" ht="12.75" customHeight="1">
      <c r="B87" s="138"/>
      <c r="C87" s="138"/>
      <c r="D87" s="86"/>
    </row>
    <row r="88" spans="2:4" ht="12.75" customHeight="1">
      <c r="B88" s="138"/>
      <c r="C88" s="138"/>
      <c r="D88" s="86"/>
    </row>
    <row r="89" spans="2:4" ht="12.75" customHeight="1">
      <c r="B89" s="138"/>
      <c r="C89" s="138"/>
      <c r="D89" s="86"/>
    </row>
    <row r="90" spans="2:4" ht="12.75" customHeight="1">
      <c r="B90" s="138"/>
      <c r="C90" s="138"/>
      <c r="D90" s="86"/>
    </row>
    <row r="91" spans="2:4" ht="12.75" customHeight="1">
      <c r="B91" s="138"/>
      <c r="C91" s="138"/>
      <c r="D91" s="86"/>
    </row>
    <row r="92" spans="2:4" ht="12.75" customHeight="1">
      <c r="B92" s="138"/>
      <c r="C92" s="138"/>
      <c r="D92" s="86"/>
    </row>
    <row r="93" spans="2:4" ht="12.75" customHeight="1">
      <c r="B93" s="138"/>
      <c r="C93" s="138"/>
      <c r="D93" s="86"/>
    </row>
    <row r="94" spans="2:4" ht="12.75" customHeight="1">
      <c r="B94" s="138"/>
      <c r="C94" s="138"/>
      <c r="D94" s="86"/>
    </row>
    <row r="95" spans="2:4" ht="12.75" customHeight="1">
      <c r="B95" s="138"/>
      <c r="C95" s="138"/>
      <c r="D95" s="86"/>
    </row>
    <row r="96" spans="2:4" ht="12.75" customHeight="1">
      <c r="B96" s="138"/>
      <c r="C96" s="138"/>
      <c r="D96" s="86"/>
    </row>
    <row r="97" spans="2:4" ht="12.75" customHeight="1">
      <c r="B97" s="138"/>
      <c r="C97" s="138"/>
      <c r="D97" s="86"/>
    </row>
    <row r="98" spans="2:4" ht="12.75" customHeight="1">
      <c r="B98" s="138"/>
      <c r="C98" s="138"/>
      <c r="D98" s="86"/>
    </row>
    <row r="99" spans="2:4" ht="12.75" customHeight="1">
      <c r="B99" s="138"/>
      <c r="C99" s="138"/>
      <c r="D99" s="86"/>
    </row>
    <row r="100" spans="2:4" ht="12.75" customHeight="1">
      <c r="B100" s="138"/>
      <c r="C100" s="138"/>
      <c r="D100" s="86"/>
    </row>
    <row r="101" spans="2:4" ht="12.75" customHeight="1">
      <c r="B101" s="138"/>
      <c r="C101" s="138"/>
      <c r="D101" s="86"/>
    </row>
    <row r="102" spans="2:4" ht="12.75" customHeight="1">
      <c r="B102" s="138"/>
      <c r="C102" s="138"/>
      <c r="D102" s="86"/>
    </row>
    <row r="103" spans="2:4" ht="12.75" customHeight="1">
      <c r="B103" s="138"/>
      <c r="C103" s="138"/>
      <c r="D103" s="86"/>
    </row>
    <row r="104" spans="2:4" ht="12.75" customHeight="1">
      <c r="B104" s="138"/>
      <c r="C104" s="138"/>
      <c r="D104" s="86"/>
    </row>
    <row r="105" spans="2:4" ht="12.75" customHeight="1">
      <c r="B105" s="138"/>
      <c r="C105" s="138"/>
      <c r="D105" s="86"/>
    </row>
    <row r="106" spans="2:4" ht="12.75" customHeight="1">
      <c r="B106" s="138"/>
      <c r="C106" s="138"/>
      <c r="D106" s="86"/>
    </row>
    <row r="107" spans="2:4" ht="12.75" customHeight="1">
      <c r="B107" s="138"/>
      <c r="C107" s="138"/>
      <c r="D107" s="86"/>
    </row>
    <row r="108" spans="2:4" ht="12.75" customHeight="1">
      <c r="B108" s="138"/>
      <c r="C108" s="138"/>
      <c r="D108" s="86"/>
    </row>
    <row r="109" spans="2:4" ht="12.75" customHeight="1">
      <c r="B109" s="138"/>
      <c r="C109" s="138"/>
      <c r="D109" s="86"/>
    </row>
    <row r="110" spans="2:4" ht="12.75" customHeight="1">
      <c r="B110" s="138"/>
      <c r="C110" s="138"/>
      <c r="D110" s="86"/>
    </row>
    <row r="111" spans="2:4" ht="12.75" customHeight="1">
      <c r="B111" s="138"/>
      <c r="C111" s="138"/>
      <c r="D111" s="86"/>
    </row>
    <row r="112" spans="2:4" ht="12.75" customHeight="1">
      <c r="B112" s="138"/>
      <c r="C112" s="138"/>
      <c r="D112" s="86"/>
    </row>
    <row r="113" spans="2:4" ht="12.75" customHeight="1">
      <c r="B113" s="138"/>
      <c r="C113" s="138"/>
      <c r="D113" s="86"/>
    </row>
    <row r="114" spans="2:4" ht="12.75" customHeight="1">
      <c r="B114" s="138"/>
      <c r="C114" s="138"/>
      <c r="D114" s="86"/>
    </row>
    <row r="115" spans="2:4" ht="12.75" customHeight="1">
      <c r="B115" s="138"/>
      <c r="C115" s="138"/>
      <c r="D115" s="86"/>
    </row>
    <row r="116" spans="2:4" ht="12.75" customHeight="1">
      <c r="B116" s="138"/>
      <c r="C116" s="138"/>
      <c r="D116" s="86"/>
    </row>
    <row r="117" spans="2:4" ht="12.75" customHeight="1">
      <c r="B117" s="138"/>
      <c r="C117" s="138"/>
      <c r="D117" s="86"/>
    </row>
    <row r="118" spans="2:4" ht="12.75" customHeight="1">
      <c r="B118" s="138"/>
      <c r="C118" s="138"/>
      <c r="D118" s="86"/>
    </row>
    <row r="119" spans="2:4" ht="12.75" customHeight="1">
      <c r="B119" s="138"/>
      <c r="C119" s="138"/>
      <c r="D119" s="86"/>
    </row>
    <row r="120" spans="2:4" ht="12.75" customHeight="1">
      <c r="B120" s="138"/>
      <c r="C120" s="138"/>
      <c r="D120" s="86"/>
    </row>
    <row r="121" spans="2:4" ht="12.75" customHeight="1">
      <c r="B121" s="138"/>
      <c r="C121" s="138"/>
      <c r="D121" s="86"/>
    </row>
    <row r="122" spans="2:4" ht="12.75" customHeight="1">
      <c r="B122" s="138"/>
      <c r="C122" s="138"/>
      <c r="D122" s="86"/>
    </row>
    <row r="123" spans="2:4" ht="12.75" customHeight="1">
      <c r="B123" s="138"/>
      <c r="C123" s="138"/>
      <c r="D123" s="86"/>
    </row>
    <row r="124" spans="2:4" ht="12.75" customHeight="1">
      <c r="B124" s="138"/>
      <c r="C124" s="138"/>
      <c r="D124" s="86"/>
    </row>
    <row r="125" spans="2:4" ht="12.75" customHeight="1">
      <c r="B125" s="138"/>
      <c r="C125" s="138"/>
      <c r="D125" s="86"/>
    </row>
    <row r="126" spans="2:4" ht="12.75" customHeight="1">
      <c r="B126" s="138"/>
      <c r="C126" s="138"/>
      <c r="D126" s="86"/>
    </row>
    <row r="127" spans="2:4" ht="12.75" customHeight="1">
      <c r="B127" s="138"/>
      <c r="C127" s="138"/>
      <c r="D127" s="86"/>
    </row>
    <row r="128" spans="2:4" ht="12.75" customHeight="1">
      <c r="B128" s="138"/>
      <c r="C128" s="138"/>
      <c r="D128" s="86"/>
    </row>
    <row r="129" spans="2:4" ht="12.75" customHeight="1">
      <c r="B129" s="138"/>
      <c r="C129" s="138"/>
      <c r="D129" s="86"/>
    </row>
    <row r="130" spans="2:4" ht="12.75" customHeight="1">
      <c r="B130" s="138"/>
      <c r="C130" s="138"/>
      <c r="D130" s="86"/>
    </row>
    <row r="131" spans="2:4" ht="12.75" customHeight="1">
      <c r="B131" s="138"/>
      <c r="C131" s="138"/>
      <c r="D131" s="86"/>
    </row>
    <row r="132" spans="2:4" ht="12.75" customHeight="1">
      <c r="B132" s="138"/>
      <c r="C132" s="138"/>
      <c r="D132" s="86"/>
    </row>
    <row r="133" spans="2:4" ht="12.75" customHeight="1">
      <c r="B133" s="138"/>
      <c r="C133" s="138"/>
      <c r="D133" s="86"/>
    </row>
    <row r="134" spans="2:4" ht="12.75" customHeight="1">
      <c r="B134" s="138"/>
      <c r="C134" s="138"/>
      <c r="D134" s="86"/>
    </row>
    <row r="135" spans="2:4" ht="12.75" customHeight="1">
      <c r="B135" s="138"/>
      <c r="C135" s="138"/>
      <c r="D135" s="86"/>
    </row>
    <row r="136" spans="2:4" ht="12.75" customHeight="1">
      <c r="B136" s="138"/>
      <c r="C136" s="138"/>
      <c r="D136" s="86"/>
    </row>
    <row r="137" spans="2:4" ht="12.75" customHeight="1">
      <c r="B137" s="138"/>
      <c r="C137" s="138"/>
      <c r="D137" s="86"/>
    </row>
    <row r="138" spans="2:4" ht="12.75" customHeight="1">
      <c r="B138" s="138"/>
      <c r="C138" s="138"/>
      <c r="D138" s="86"/>
    </row>
    <row r="139" spans="2:4" ht="12.75" customHeight="1">
      <c r="B139" s="138"/>
      <c r="C139" s="138"/>
      <c r="D139" s="86"/>
    </row>
    <row r="140" spans="2:4" ht="12.75" customHeight="1">
      <c r="B140" s="138"/>
      <c r="C140" s="138"/>
      <c r="D140" s="86"/>
    </row>
    <row r="141" spans="2:4" ht="12.75" customHeight="1">
      <c r="B141" s="138"/>
      <c r="C141" s="138"/>
      <c r="D141" s="86"/>
    </row>
    <row r="142" spans="2:4" ht="12.75" customHeight="1">
      <c r="B142" s="138"/>
      <c r="C142" s="138"/>
      <c r="D142" s="86"/>
    </row>
    <row r="143" spans="2:4" ht="12.75" customHeight="1">
      <c r="B143" s="138"/>
      <c r="C143" s="138"/>
      <c r="D143" s="86"/>
    </row>
    <row r="144" spans="2:4" ht="12.75" customHeight="1">
      <c r="B144" s="138"/>
      <c r="C144" s="138"/>
      <c r="D144" s="86"/>
    </row>
    <row r="145" spans="2:4" ht="12.75" customHeight="1">
      <c r="B145" s="138"/>
      <c r="C145" s="138"/>
      <c r="D145" s="86"/>
    </row>
    <row r="146" spans="2:4" ht="12.75" customHeight="1">
      <c r="B146" s="138"/>
      <c r="C146" s="138"/>
      <c r="D146" s="86"/>
    </row>
    <row r="147" spans="2:4" ht="12.75" customHeight="1">
      <c r="B147" s="138"/>
      <c r="C147" s="138"/>
      <c r="D147" s="86"/>
    </row>
    <row r="148" spans="2:4" ht="12.75" customHeight="1">
      <c r="B148" s="138"/>
      <c r="C148" s="138"/>
      <c r="D148" s="86"/>
    </row>
    <row r="149" spans="2:4" ht="12.75" customHeight="1">
      <c r="B149" s="138"/>
      <c r="C149" s="138"/>
      <c r="D149" s="86"/>
    </row>
    <row r="150" spans="2:4" ht="12.75" customHeight="1">
      <c r="B150" s="138"/>
      <c r="C150" s="138"/>
      <c r="D150" s="86"/>
    </row>
    <row r="151" spans="2:4" ht="12.75" customHeight="1">
      <c r="B151" s="138"/>
      <c r="C151" s="138"/>
      <c r="D151" s="86"/>
    </row>
    <row r="152" spans="2:4" ht="12.75" customHeight="1">
      <c r="B152" s="138"/>
      <c r="C152" s="138"/>
      <c r="D152" s="86"/>
    </row>
    <row r="153" spans="2:4" ht="12.75" customHeight="1">
      <c r="B153" s="138"/>
      <c r="C153" s="138"/>
      <c r="D153" s="86"/>
    </row>
    <row r="154" spans="2:4" ht="12.75" customHeight="1">
      <c r="B154" s="138"/>
      <c r="C154" s="138"/>
      <c r="D154" s="86"/>
    </row>
    <row r="155" spans="2:4" ht="12.75" customHeight="1">
      <c r="B155" s="138"/>
      <c r="C155" s="138"/>
      <c r="D155" s="86"/>
    </row>
    <row r="156" spans="2:4" ht="12.75" customHeight="1">
      <c r="B156" s="138"/>
      <c r="C156" s="138"/>
      <c r="D156" s="86"/>
    </row>
    <row r="157" spans="2:4" ht="12.75" customHeight="1">
      <c r="B157" s="138"/>
      <c r="C157" s="138"/>
      <c r="D157" s="86"/>
    </row>
    <row r="158" spans="2:4" ht="12.75" customHeight="1">
      <c r="B158" s="138"/>
      <c r="C158" s="138"/>
      <c r="D158" s="86"/>
    </row>
    <row r="159" spans="2:4" ht="12.75" customHeight="1">
      <c r="B159" s="138"/>
      <c r="C159" s="138"/>
      <c r="D159" s="86"/>
    </row>
    <row r="160" spans="2:4" ht="12.75" customHeight="1">
      <c r="B160" s="138"/>
      <c r="C160" s="138"/>
      <c r="D160" s="86"/>
    </row>
    <row r="161" spans="2:4" ht="12.75" customHeight="1">
      <c r="B161" s="138"/>
      <c r="C161" s="138"/>
      <c r="D161" s="86"/>
    </row>
    <row r="162" spans="2:4" ht="12.75" customHeight="1">
      <c r="B162" s="138"/>
      <c r="C162" s="138"/>
      <c r="D162" s="86"/>
    </row>
    <row r="163" spans="2:4" ht="12.75" customHeight="1">
      <c r="B163" s="138"/>
      <c r="C163" s="138"/>
      <c r="D163" s="86"/>
    </row>
    <row r="164" spans="2:4" ht="12.75" customHeight="1">
      <c r="B164" s="138"/>
      <c r="C164" s="138"/>
      <c r="D164" s="86"/>
    </row>
    <row r="165" spans="2:4" ht="12.75" customHeight="1">
      <c r="B165" s="138"/>
      <c r="C165" s="138"/>
      <c r="D165" s="86"/>
    </row>
    <row r="166" spans="2:4" ht="12.75" customHeight="1">
      <c r="B166" s="138"/>
      <c r="C166" s="138"/>
      <c r="D166" s="86"/>
    </row>
    <row r="167" spans="2:4" ht="12.75" customHeight="1">
      <c r="B167" s="138"/>
      <c r="C167" s="138"/>
      <c r="D167" s="86"/>
    </row>
    <row r="168" spans="2:4" ht="12.75" customHeight="1">
      <c r="B168" s="138"/>
      <c r="C168" s="138"/>
      <c r="D168" s="86"/>
    </row>
    <row r="169" spans="2:4" ht="12.75" customHeight="1">
      <c r="B169" s="138"/>
      <c r="C169" s="138"/>
      <c r="D169" s="86"/>
    </row>
    <row r="170" spans="2:4" ht="12.75" customHeight="1">
      <c r="B170" s="138"/>
      <c r="C170" s="138"/>
      <c r="D170" s="86"/>
    </row>
    <row r="171" spans="2:4" ht="12.75" customHeight="1">
      <c r="B171" s="138"/>
      <c r="C171" s="138"/>
      <c r="D171" s="86"/>
    </row>
    <row r="172" spans="2:4" ht="12.75" customHeight="1">
      <c r="B172" s="138"/>
      <c r="C172" s="138"/>
      <c r="D172" s="86"/>
    </row>
    <row r="173" spans="2:4" ht="12.75" customHeight="1">
      <c r="B173" s="138"/>
      <c r="C173" s="138"/>
      <c r="D173" s="86"/>
    </row>
    <row r="174" spans="2:4" ht="12.75" customHeight="1">
      <c r="B174" s="138"/>
      <c r="C174" s="138"/>
      <c r="D174" s="86"/>
    </row>
    <row r="175" spans="2:4" ht="12.75" customHeight="1">
      <c r="B175" s="138"/>
      <c r="C175" s="138"/>
      <c r="D175" s="86"/>
    </row>
    <row r="176" spans="2:4" ht="12.75" customHeight="1">
      <c r="B176" s="138"/>
      <c r="C176" s="138"/>
      <c r="D176" s="86"/>
    </row>
    <row r="177" spans="2:4" ht="12.75" customHeight="1">
      <c r="B177" s="138"/>
      <c r="C177" s="138"/>
      <c r="D177" s="86"/>
    </row>
    <row r="178" spans="2:4" ht="12.75" customHeight="1">
      <c r="B178" s="138"/>
      <c r="C178" s="138"/>
      <c r="D178" s="86"/>
    </row>
    <row r="179" spans="2:4" ht="12.75" customHeight="1">
      <c r="B179" s="138"/>
      <c r="C179" s="138"/>
      <c r="D179" s="86"/>
    </row>
    <row r="180" spans="2:4" ht="12.75" customHeight="1">
      <c r="B180" s="138"/>
      <c r="C180" s="138"/>
      <c r="D180" s="86"/>
    </row>
    <row r="181" spans="2:4" ht="12.75" customHeight="1">
      <c r="B181" s="138"/>
      <c r="C181" s="138"/>
      <c r="D181" s="86"/>
    </row>
    <row r="182" spans="2:4" ht="12.75" customHeight="1">
      <c r="B182" s="138"/>
      <c r="C182" s="138"/>
      <c r="D182" s="86"/>
    </row>
    <row r="183" spans="2:4" ht="12.75" customHeight="1">
      <c r="B183" s="138"/>
      <c r="C183" s="138"/>
      <c r="D183" s="86"/>
    </row>
    <row r="184" spans="2:4" ht="12.75" customHeight="1">
      <c r="B184" s="138"/>
      <c r="C184" s="138"/>
      <c r="D184" s="86"/>
    </row>
    <row r="185" spans="2:4" ht="12.75" customHeight="1">
      <c r="B185" s="138"/>
      <c r="C185" s="138"/>
      <c r="D185" s="86"/>
    </row>
    <row r="186" spans="2:4" ht="12.75" customHeight="1">
      <c r="B186" s="138"/>
      <c r="C186" s="138"/>
      <c r="D186" s="86"/>
    </row>
    <row r="187" spans="2:4" ht="12.75" customHeight="1">
      <c r="B187" s="138"/>
      <c r="C187" s="138"/>
      <c r="D187" s="86"/>
    </row>
    <row r="188" spans="2:4" ht="12.75" customHeight="1">
      <c r="B188" s="138"/>
      <c r="C188" s="138"/>
      <c r="D188" s="86"/>
    </row>
    <row r="189" spans="2:4" ht="12.75" customHeight="1">
      <c r="B189" s="138"/>
      <c r="C189" s="138"/>
      <c r="D189" s="86"/>
    </row>
    <row r="190" spans="2:4" ht="12.75" customHeight="1">
      <c r="B190" s="138"/>
      <c r="C190" s="138"/>
      <c r="D190" s="86"/>
    </row>
    <row r="191" spans="2:4" ht="12.75" customHeight="1">
      <c r="B191" s="138"/>
      <c r="C191" s="138"/>
      <c r="D191" s="86"/>
    </row>
    <row r="192" spans="2:4" ht="12.75" customHeight="1">
      <c r="B192" s="138"/>
      <c r="C192" s="138"/>
      <c r="D192" s="86"/>
    </row>
    <row r="193" spans="2:4" ht="12.75" customHeight="1">
      <c r="B193" s="138"/>
      <c r="C193" s="138"/>
      <c r="D193" s="86"/>
    </row>
    <row r="194" spans="2:4" ht="12.75" customHeight="1">
      <c r="B194" s="138"/>
      <c r="C194" s="138"/>
      <c r="D194" s="86"/>
    </row>
    <row r="195" spans="2:4" ht="12.75" customHeight="1">
      <c r="B195" s="138"/>
      <c r="C195" s="138"/>
      <c r="D195" s="86"/>
    </row>
    <row r="196" spans="2:4" ht="12.75" customHeight="1">
      <c r="B196" s="138"/>
      <c r="C196" s="138"/>
      <c r="D196" s="86"/>
    </row>
    <row r="197" spans="2:4" ht="12.75" customHeight="1">
      <c r="B197" s="138"/>
      <c r="C197" s="138"/>
      <c r="D197" s="86"/>
    </row>
    <row r="198" spans="2:4" ht="12.75" customHeight="1">
      <c r="B198" s="138"/>
      <c r="C198" s="138"/>
      <c r="D198" s="86"/>
    </row>
    <row r="199" spans="2:4" ht="12.75" customHeight="1">
      <c r="B199" s="138"/>
      <c r="C199" s="138"/>
      <c r="D199" s="86"/>
    </row>
    <row r="200" spans="2:4" ht="12.75" customHeight="1">
      <c r="B200" s="138"/>
      <c r="C200" s="138"/>
      <c r="D200" s="86"/>
    </row>
    <row r="201" spans="2:4" ht="12.75" customHeight="1">
      <c r="B201" s="138"/>
      <c r="C201" s="138"/>
      <c r="D201" s="86"/>
    </row>
    <row r="202" spans="2:4" ht="12.75" customHeight="1">
      <c r="B202" s="138"/>
      <c r="C202" s="138"/>
      <c r="D202" s="86"/>
    </row>
    <row r="203" spans="2:4" ht="12.75" customHeight="1">
      <c r="B203" s="138"/>
      <c r="C203" s="138"/>
      <c r="D203" s="86"/>
    </row>
    <row r="204" spans="2:4" ht="12.75" customHeight="1">
      <c r="B204" s="138"/>
      <c r="C204" s="138"/>
      <c r="D204" s="86"/>
    </row>
    <row r="205" spans="2:4" ht="12.75" customHeight="1">
      <c r="B205" s="138"/>
      <c r="C205" s="138"/>
      <c r="D205" s="86"/>
    </row>
    <row r="206" spans="2:4" ht="12.75" customHeight="1">
      <c r="B206" s="138"/>
      <c r="C206" s="138"/>
      <c r="D206" s="86"/>
    </row>
    <row r="207" spans="2:4" ht="12.75" customHeight="1">
      <c r="B207" s="138"/>
      <c r="C207" s="138"/>
      <c r="D207" s="86"/>
    </row>
    <row r="208" spans="2:4" ht="12.75" customHeight="1">
      <c r="B208" s="138"/>
      <c r="C208" s="138"/>
      <c r="D208" s="86"/>
    </row>
    <row r="209" spans="2:4" ht="12.75" customHeight="1">
      <c r="B209" s="138"/>
      <c r="C209" s="138"/>
      <c r="D209" s="86"/>
    </row>
    <row r="210" spans="2:4" ht="12.75" customHeight="1">
      <c r="B210" s="138"/>
      <c r="C210" s="138"/>
      <c r="D210" s="86"/>
    </row>
    <row r="211" spans="2:4" ht="12.75" customHeight="1">
      <c r="B211" s="138"/>
      <c r="C211" s="138"/>
      <c r="D211" s="86"/>
    </row>
    <row r="212" spans="2:4" ht="12.75" customHeight="1">
      <c r="B212" s="138"/>
      <c r="C212" s="138"/>
      <c r="D212" s="86"/>
    </row>
    <row r="213" spans="2:4" ht="12.75" customHeight="1">
      <c r="B213" s="138"/>
      <c r="C213" s="138"/>
      <c r="D213" s="86"/>
    </row>
    <row r="214" spans="2:4" ht="12.75" customHeight="1">
      <c r="B214" s="138"/>
      <c r="C214" s="138"/>
      <c r="D214" s="86"/>
    </row>
    <row r="215" spans="2:4" ht="12.75" customHeight="1">
      <c r="B215" s="138"/>
      <c r="C215" s="138"/>
      <c r="D215" s="86"/>
    </row>
    <row r="216" spans="2:4" ht="12.75" customHeight="1">
      <c r="B216" s="138"/>
      <c r="C216" s="138"/>
      <c r="D216" s="86"/>
    </row>
    <row r="217" spans="2:4" ht="12.75" customHeight="1">
      <c r="B217" s="138"/>
      <c r="C217" s="138"/>
      <c r="D217" s="86"/>
    </row>
    <row r="218" spans="2:4" ht="12.75" customHeight="1">
      <c r="B218" s="138"/>
      <c r="C218" s="138"/>
      <c r="D218" s="86"/>
    </row>
    <row r="219" spans="2:4" ht="12.75" customHeight="1">
      <c r="B219" s="138"/>
      <c r="C219" s="138"/>
      <c r="D219" s="86"/>
    </row>
    <row r="220" spans="2:4" ht="12.75" customHeight="1">
      <c r="B220" s="138"/>
      <c r="C220" s="138"/>
      <c r="D220" s="86"/>
    </row>
    <row r="221" spans="2:4" ht="12.75" customHeight="1">
      <c r="B221" s="138"/>
      <c r="C221" s="138"/>
      <c r="D221" s="86"/>
    </row>
    <row r="222" spans="2:4" ht="12.75" customHeight="1">
      <c r="B222" s="138"/>
      <c r="C222" s="138"/>
      <c r="D222" s="86"/>
    </row>
    <row r="223" spans="2:4" ht="12.75" customHeight="1">
      <c r="B223" s="138"/>
      <c r="C223" s="138"/>
      <c r="D223" s="86"/>
    </row>
    <row r="224" spans="2:4" ht="12.75" customHeight="1">
      <c r="B224" s="138"/>
      <c r="C224" s="138"/>
      <c r="D224" s="86"/>
    </row>
    <row r="225" spans="2:4" ht="12.75" customHeight="1">
      <c r="B225" s="138"/>
      <c r="C225" s="138"/>
      <c r="D225" s="86"/>
    </row>
    <row r="226" spans="2:4" ht="12.75" customHeight="1">
      <c r="B226" s="138"/>
      <c r="C226" s="138"/>
      <c r="D226" s="86"/>
    </row>
    <row r="227" spans="2:4" ht="12.75" customHeight="1">
      <c r="B227" s="138"/>
      <c r="C227" s="138"/>
      <c r="D227" s="86"/>
    </row>
    <row r="228" spans="2:4" ht="12.75" customHeight="1">
      <c r="B228" s="138"/>
      <c r="C228" s="138"/>
      <c r="D228" s="86"/>
    </row>
    <row r="229" spans="2:4" ht="12.75" customHeight="1">
      <c r="B229" s="138"/>
      <c r="C229" s="138"/>
      <c r="D229" s="86"/>
    </row>
    <row r="230" spans="2:4" ht="12.75" customHeight="1">
      <c r="B230" s="138"/>
      <c r="C230" s="138"/>
      <c r="D230" s="86"/>
    </row>
    <row r="231" spans="2:4" ht="12.75" customHeight="1">
      <c r="B231" s="138"/>
      <c r="C231" s="138"/>
      <c r="D231" s="86"/>
    </row>
    <row r="232" spans="2:4" ht="12.75" customHeight="1">
      <c r="B232" s="138"/>
      <c r="C232" s="138"/>
      <c r="D232" s="86"/>
    </row>
    <row r="233" spans="2:4" ht="12.75" customHeight="1">
      <c r="B233" s="138"/>
      <c r="C233" s="138"/>
      <c r="D233" s="86"/>
    </row>
    <row r="234" spans="2:4" ht="12.75" customHeight="1">
      <c r="B234" s="138"/>
      <c r="C234" s="138"/>
      <c r="D234" s="86"/>
    </row>
    <row r="235" spans="2:4" ht="12.75" customHeight="1">
      <c r="B235" s="138"/>
      <c r="C235" s="138"/>
      <c r="D235" s="86"/>
    </row>
    <row r="236" spans="2:4" ht="12.75" customHeight="1">
      <c r="B236" s="138"/>
      <c r="C236" s="138"/>
      <c r="D236" s="86"/>
    </row>
    <row r="237" spans="2:4" ht="12.75" customHeight="1">
      <c r="B237" s="138"/>
      <c r="C237" s="138"/>
      <c r="D237" s="86"/>
    </row>
    <row r="238" spans="2:4" ht="12.75" customHeight="1">
      <c r="B238" s="138"/>
      <c r="C238" s="138"/>
      <c r="D238" s="86"/>
    </row>
    <row r="239" spans="2:4" ht="12.75" customHeight="1">
      <c r="B239" s="138"/>
      <c r="C239" s="138"/>
      <c r="D239" s="86"/>
    </row>
    <row r="240" spans="2:4" ht="12.75" customHeight="1">
      <c r="B240" s="138"/>
      <c r="C240" s="138"/>
      <c r="D240" s="86"/>
    </row>
    <row r="241" spans="2:4" ht="12.75" customHeight="1">
      <c r="B241" s="138"/>
      <c r="C241" s="138"/>
      <c r="D241" s="86"/>
    </row>
    <row r="242" spans="2:4" ht="12.75" customHeight="1">
      <c r="B242" s="138"/>
      <c r="C242" s="138"/>
      <c r="D242" s="86"/>
    </row>
    <row r="243" spans="2:4" ht="12.75" customHeight="1">
      <c r="B243" s="138"/>
      <c r="C243" s="138"/>
      <c r="D243" s="86"/>
    </row>
    <row r="244" spans="2:4" ht="12.75" customHeight="1">
      <c r="B244" s="138"/>
      <c r="C244" s="138"/>
      <c r="D244" s="86"/>
    </row>
    <row r="245" spans="2:4" ht="12.75" customHeight="1">
      <c r="B245" s="138"/>
      <c r="C245" s="138"/>
      <c r="D245" s="86"/>
    </row>
    <row r="246" spans="2:4" ht="12.75" customHeight="1">
      <c r="B246" s="138"/>
      <c r="C246" s="138"/>
      <c r="D246" s="86"/>
    </row>
    <row r="247" spans="2:4" ht="12.75" customHeight="1">
      <c r="B247" s="138"/>
      <c r="C247" s="138"/>
      <c r="D247" s="86"/>
    </row>
    <row r="248" spans="2:4" ht="12.75" customHeight="1">
      <c r="B248" s="138"/>
      <c r="C248" s="138"/>
      <c r="D248" s="86"/>
    </row>
    <row r="249" spans="2:4" ht="12.75" customHeight="1">
      <c r="B249" s="138"/>
      <c r="C249" s="138"/>
      <c r="D249" s="86"/>
    </row>
    <row r="250" spans="2:4" ht="12.75" customHeight="1">
      <c r="B250" s="138"/>
      <c r="C250" s="138"/>
      <c r="D250" s="86"/>
    </row>
    <row r="251" spans="2:4" ht="12.75" customHeight="1">
      <c r="B251" s="138"/>
      <c r="C251" s="138"/>
      <c r="D251" s="86"/>
    </row>
    <row r="252" spans="2:4" ht="12.75" customHeight="1">
      <c r="B252" s="138"/>
      <c r="C252" s="138"/>
      <c r="D252" s="86"/>
    </row>
    <row r="253" spans="2:4" ht="12.75" customHeight="1">
      <c r="B253" s="138"/>
      <c r="C253" s="138"/>
      <c r="D253" s="86"/>
    </row>
    <row r="254" spans="2:4" ht="12.75" customHeight="1">
      <c r="B254" s="138"/>
      <c r="C254" s="138"/>
      <c r="D254" s="86"/>
    </row>
    <row r="255" spans="2:4" ht="12.75" customHeight="1">
      <c r="B255" s="138"/>
      <c r="C255" s="138"/>
      <c r="D255" s="86"/>
    </row>
    <row r="256" spans="2:4" ht="12.75" customHeight="1">
      <c r="B256" s="138"/>
      <c r="C256" s="138"/>
      <c r="D256" s="86"/>
    </row>
    <row r="257" spans="2:4" ht="12.75" customHeight="1">
      <c r="B257" s="138"/>
      <c r="C257" s="138"/>
      <c r="D257" s="86"/>
    </row>
    <row r="258" spans="2:4" ht="12.75" customHeight="1">
      <c r="B258" s="138"/>
      <c r="C258" s="138"/>
      <c r="D258" s="86"/>
    </row>
    <row r="259" spans="2:4" ht="12.75" customHeight="1">
      <c r="B259" s="138"/>
      <c r="C259" s="138"/>
      <c r="D259" s="86"/>
    </row>
    <row r="260" spans="2:4" ht="12.75" customHeight="1">
      <c r="B260" s="138"/>
      <c r="C260" s="138"/>
      <c r="D260" s="86"/>
    </row>
    <row r="261" spans="2:4" ht="12.75" customHeight="1">
      <c r="B261" s="138"/>
      <c r="C261" s="138"/>
      <c r="D261" s="86"/>
    </row>
    <row r="262" spans="2:4" ht="12.75" customHeight="1">
      <c r="B262" s="138"/>
      <c r="C262" s="138"/>
      <c r="D262" s="86"/>
    </row>
    <row r="263" spans="2:3" ht="12.75" customHeight="1">
      <c r="B263" s="138"/>
      <c r="C263" s="138"/>
    </row>
    <row r="264" spans="2:3" ht="12.75" customHeight="1">
      <c r="B264" s="138"/>
      <c r="C264" s="138"/>
    </row>
    <row r="265" spans="2:3" ht="12.75" customHeight="1">
      <c r="B265" s="138"/>
      <c r="C265" s="138"/>
    </row>
    <row r="266" spans="2:3" ht="12.75" customHeight="1">
      <c r="B266" s="138"/>
      <c r="C266" s="138"/>
    </row>
    <row r="267" spans="2:3" ht="12.75" customHeight="1">
      <c r="B267" s="138"/>
      <c r="C267" s="138"/>
    </row>
    <row r="268" spans="2:3" ht="12.75" customHeight="1">
      <c r="B268" s="138"/>
      <c r="C268" s="138"/>
    </row>
    <row r="269" spans="2:3" ht="12.75" customHeight="1">
      <c r="B269" s="138"/>
      <c r="C269" s="138"/>
    </row>
    <row r="270" spans="2:3" ht="12.75" customHeight="1">
      <c r="B270" s="138"/>
      <c r="C270" s="138"/>
    </row>
    <row r="271" spans="2:3" ht="12.75" customHeight="1">
      <c r="B271" s="138"/>
      <c r="C271" s="138"/>
    </row>
    <row r="272" spans="2:3" ht="12.75" customHeight="1">
      <c r="B272" s="138"/>
      <c r="C272" s="138"/>
    </row>
    <row r="273" spans="2:3" ht="12.75" customHeight="1">
      <c r="B273" s="138"/>
      <c r="C273" s="138"/>
    </row>
    <row r="274" spans="2:3" ht="12.75" customHeight="1">
      <c r="B274" s="138"/>
      <c r="C274" s="138"/>
    </row>
    <row r="275" spans="2:3" ht="12.75" customHeight="1">
      <c r="B275" s="138"/>
      <c r="C275" s="138"/>
    </row>
    <row r="276" spans="2:3" ht="12.75" customHeight="1">
      <c r="B276" s="138"/>
      <c r="C276" s="138"/>
    </row>
    <row r="277" spans="2:3" ht="12.75" customHeight="1">
      <c r="B277" s="138"/>
      <c r="C277" s="138"/>
    </row>
    <row r="278" spans="2:3" ht="12.75" customHeight="1">
      <c r="B278" s="138"/>
      <c r="C278" s="138"/>
    </row>
    <row r="279" spans="2:3" ht="12.75" customHeight="1">
      <c r="B279" s="138"/>
      <c r="C279" s="138"/>
    </row>
    <row r="280" spans="2:3" ht="12.75" customHeight="1">
      <c r="B280" s="138"/>
      <c r="C280" s="138"/>
    </row>
    <row r="281" spans="2:3" ht="12.75" customHeight="1">
      <c r="B281" s="138"/>
      <c r="C281" s="138"/>
    </row>
    <row r="282" spans="2:3" ht="12.75" customHeight="1">
      <c r="B282" s="138"/>
      <c r="C282" s="138"/>
    </row>
    <row r="283" spans="2:3" ht="12.75" customHeight="1">
      <c r="B283" s="138"/>
      <c r="C283" s="138"/>
    </row>
    <row r="284" spans="2:3" ht="12.75" customHeight="1">
      <c r="B284" s="138"/>
      <c r="C284" s="138"/>
    </row>
    <row r="285" spans="2:3" ht="12.75" customHeight="1">
      <c r="B285" s="138"/>
      <c r="C285" s="138"/>
    </row>
    <row r="286" spans="2:3" ht="12.75" customHeight="1">
      <c r="B286" s="138"/>
      <c r="C286" s="138"/>
    </row>
    <row r="287" spans="2:3" ht="12.75" customHeight="1">
      <c r="B287" s="138"/>
      <c r="C287" s="138"/>
    </row>
    <row r="288" spans="2:3" ht="12.75" customHeight="1">
      <c r="B288" s="138"/>
      <c r="C288" s="138"/>
    </row>
    <row r="289" spans="2:3" ht="12.75" customHeight="1">
      <c r="B289" s="138"/>
      <c r="C289" s="138"/>
    </row>
    <row r="290" spans="2:3" ht="12.75" customHeight="1">
      <c r="B290" s="138"/>
      <c r="C290" s="138"/>
    </row>
    <row r="291" spans="2:3" ht="12.75" customHeight="1">
      <c r="B291" s="138"/>
      <c r="C291" s="138"/>
    </row>
    <row r="292" spans="2:3" ht="12.75" customHeight="1">
      <c r="B292" s="138"/>
      <c r="C292" s="138"/>
    </row>
    <row r="293" spans="2:3" ht="12.75" customHeight="1">
      <c r="B293" s="138"/>
      <c r="C293" s="138"/>
    </row>
    <row r="294" spans="2:3" ht="12.75" customHeight="1">
      <c r="B294" s="138"/>
      <c r="C294" s="138"/>
    </row>
    <row r="295" spans="2:3" ht="12.75" customHeight="1">
      <c r="B295" s="138"/>
      <c r="C295" s="138"/>
    </row>
    <row r="296" spans="2:3" ht="12.75" customHeight="1">
      <c r="B296" s="138"/>
      <c r="C296" s="138"/>
    </row>
    <row r="297" spans="2:3" ht="12.75" customHeight="1">
      <c r="B297" s="138"/>
      <c r="C297" s="138"/>
    </row>
    <row r="298" spans="2:3" ht="12.75" customHeight="1">
      <c r="B298" s="138"/>
      <c r="C298" s="138"/>
    </row>
    <row r="299" spans="2:3" ht="12.75" customHeight="1">
      <c r="B299" s="138"/>
      <c r="C299" s="138"/>
    </row>
    <row r="300" spans="2:3" ht="12.75" customHeight="1">
      <c r="B300" s="138"/>
      <c r="C300" s="138"/>
    </row>
    <row r="301" spans="2:3" ht="12.75" customHeight="1">
      <c r="B301" s="138"/>
      <c r="C301" s="138"/>
    </row>
    <row r="302" spans="2:3" ht="12.75" customHeight="1">
      <c r="B302" s="138"/>
      <c r="C302" s="138"/>
    </row>
    <row r="303" spans="2:3" ht="12.75" customHeight="1">
      <c r="B303" s="138"/>
      <c r="C303" s="138"/>
    </row>
    <row r="304" spans="2:3" ht="12.75" customHeight="1">
      <c r="B304" s="138"/>
      <c r="C304" s="138"/>
    </row>
    <row r="305" spans="2:3" ht="12.75" customHeight="1">
      <c r="B305" s="138"/>
      <c r="C305" s="138"/>
    </row>
    <row r="306" spans="2:3" ht="12.75" customHeight="1">
      <c r="B306" s="138"/>
      <c r="C306" s="138"/>
    </row>
    <row r="307" spans="2:3" ht="12.75" customHeight="1">
      <c r="B307" s="138"/>
      <c r="C307" s="138"/>
    </row>
    <row r="308" spans="2:3" ht="12.75" customHeight="1">
      <c r="B308" s="138"/>
      <c r="C308" s="138"/>
    </row>
    <row r="309" spans="2:3" ht="12.75" customHeight="1">
      <c r="B309" s="138"/>
      <c r="C309" s="138"/>
    </row>
    <row r="310" spans="2:3" ht="12.75" customHeight="1">
      <c r="B310" s="138"/>
      <c r="C310" s="138"/>
    </row>
    <row r="311" spans="2:3" ht="12.75" customHeight="1">
      <c r="B311" s="138"/>
      <c r="C311" s="138"/>
    </row>
    <row r="312" spans="2:3" ht="12.75" customHeight="1">
      <c r="B312" s="138"/>
      <c r="C312" s="138"/>
    </row>
    <row r="313" spans="2:3" ht="12.75" customHeight="1">
      <c r="B313" s="138"/>
      <c r="C313" s="138"/>
    </row>
    <row r="314" spans="2:3" ht="12.75" customHeight="1">
      <c r="B314" s="138"/>
      <c r="C314" s="138"/>
    </row>
    <row r="315" spans="2:3" ht="12.75" customHeight="1">
      <c r="B315" s="138"/>
      <c r="C315" s="138"/>
    </row>
    <row r="316" spans="2:3" ht="12.75" customHeight="1">
      <c r="B316" s="138"/>
      <c r="C316" s="138"/>
    </row>
    <row r="317" spans="2:3" ht="12.75" customHeight="1">
      <c r="B317" s="138"/>
      <c r="C317" s="138"/>
    </row>
    <row r="318" spans="2:3" ht="12.75" customHeight="1">
      <c r="B318" s="138"/>
      <c r="C318" s="138"/>
    </row>
    <row r="319" spans="2:3" ht="12.75" customHeight="1">
      <c r="B319" s="138"/>
      <c r="C319" s="138"/>
    </row>
    <row r="320" spans="2:3" ht="12.75" customHeight="1">
      <c r="B320" s="138"/>
      <c r="C320" s="138"/>
    </row>
    <row r="321" spans="2:3" ht="12.75" customHeight="1">
      <c r="B321" s="138"/>
      <c r="C321" s="138"/>
    </row>
    <row r="322" spans="2:3" ht="12.75" customHeight="1">
      <c r="B322" s="138"/>
      <c r="C322" s="138"/>
    </row>
    <row r="323" spans="2:3" ht="12.75" customHeight="1">
      <c r="B323" s="138"/>
      <c r="C323" s="138"/>
    </row>
    <row r="324" spans="2:3" ht="12.75" customHeight="1">
      <c r="B324" s="138"/>
      <c r="C324" s="138"/>
    </row>
    <row r="325" spans="2:3" ht="12.75" customHeight="1">
      <c r="B325" s="138"/>
      <c r="C325" s="138"/>
    </row>
    <row r="326" spans="2:3" ht="12.75" customHeight="1">
      <c r="B326" s="138"/>
      <c r="C326" s="138"/>
    </row>
    <row r="327" spans="2:3" ht="12.75" customHeight="1">
      <c r="B327" s="138"/>
      <c r="C327" s="138"/>
    </row>
    <row r="328" spans="2:3" ht="12.75" customHeight="1">
      <c r="B328" s="138"/>
      <c r="C328" s="138"/>
    </row>
    <row r="329" spans="2:3" ht="12.75" customHeight="1">
      <c r="B329" s="138"/>
      <c r="C329" s="138"/>
    </row>
    <row r="330" spans="2:3" ht="12.75" customHeight="1">
      <c r="B330" s="138"/>
      <c r="C330" s="138"/>
    </row>
    <row r="331" spans="2:3" ht="12.75" customHeight="1">
      <c r="B331" s="138"/>
      <c r="C331" s="138"/>
    </row>
    <row r="332" spans="2:3" ht="12.75" customHeight="1">
      <c r="B332" s="138"/>
      <c r="C332" s="138"/>
    </row>
    <row r="333" spans="2:3" ht="12.75" customHeight="1">
      <c r="B333" s="138"/>
      <c r="C333" s="138"/>
    </row>
    <row r="334" spans="2:3" ht="12.75" customHeight="1">
      <c r="B334" s="138"/>
      <c r="C334" s="138"/>
    </row>
    <row r="335" spans="2:3" ht="12.75" customHeight="1">
      <c r="B335" s="138"/>
      <c r="C335" s="138"/>
    </row>
    <row r="336" spans="2:3" ht="12.75" customHeight="1">
      <c r="B336" s="138"/>
      <c r="C336" s="138"/>
    </row>
    <row r="337" spans="2:3" ht="12.75" customHeight="1">
      <c r="B337" s="138"/>
      <c r="C337" s="138"/>
    </row>
    <row r="338" spans="2:3" ht="12.75" customHeight="1">
      <c r="B338" s="138"/>
      <c r="C338" s="138"/>
    </row>
    <row r="339" spans="2:3" ht="12.75" customHeight="1">
      <c r="B339" s="138"/>
      <c r="C339" s="138"/>
    </row>
    <row r="340" spans="2:3" ht="12.75" customHeight="1">
      <c r="B340" s="138"/>
      <c r="C340" s="138"/>
    </row>
    <row r="341" spans="2:3" ht="12.75" customHeight="1">
      <c r="B341" s="138"/>
      <c r="C341" s="138"/>
    </row>
    <row r="342" spans="2:3" ht="12.75" customHeight="1">
      <c r="B342" s="138"/>
      <c r="C342" s="138"/>
    </row>
    <row r="343" spans="2:3" ht="12.75" customHeight="1">
      <c r="B343" s="138"/>
      <c r="C343" s="138"/>
    </row>
    <row r="344" spans="2:3" ht="12.75" customHeight="1">
      <c r="B344" s="138"/>
      <c r="C344" s="138"/>
    </row>
    <row r="345" spans="2:3" ht="12.75" customHeight="1">
      <c r="B345" s="138"/>
      <c r="C345" s="138"/>
    </row>
    <row r="346" spans="2:3" ht="12.75" customHeight="1">
      <c r="B346" s="138"/>
      <c r="C346" s="138"/>
    </row>
    <row r="347" spans="2:3" ht="12.75" customHeight="1">
      <c r="B347" s="138"/>
      <c r="C347" s="138"/>
    </row>
    <row r="348" spans="2:3" ht="12.75" customHeight="1">
      <c r="B348" s="138"/>
      <c r="C348" s="138"/>
    </row>
    <row r="349" spans="2:3" ht="12.75" customHeight="1">
      <c r="B349" s="138"/>
      <c r="C349" s="138"/>
    </row>
    <row r="350" spans="2:3" ht="12.75" customHeight="1">
      <c r="B350" s="138"/>
      <c r="C350" s="138"/>
    </row>
    <row r="351" spans="2:3" ht="12.75" customHeight="1">
      <c r="B351" s="138"/>
      <c r="C351" s="138"/>
    </row>
    <row r="352" spans="2:3" ht="12.75" customHeight="1">
      <c r="B352" s="138"/>
      <c r="C352" s="138"/>
    </row>
    <row r="353" spans="2:3" ht="12.75" customHeight="1">
      <c r="B353" s="138"/>
      <c r="C353" s="138"/>
    </row>
    <row r="354" spans="2:3" ht="12.75" customHeight="1">
      <c r="B354" s="138"/>
      <c r="C354" s="138"/>
    </row>
    <row r="355" spans="2:3" ht="12.75" customHeight="1">
      <c r="B355" s="138"/>
      <c r="C355" s="138"/>
    </row>
    <row r="356" spans="2:3" ht="12.75" customHeight="1">
      <c r="B356" s="138"/>
      <c r="C356" s="138"/>
    </row>
    <row r="357" spans="2:3" ht="12.75" customHeight="1">
      <c r="B357" s="138"/>
      <c r="C357" s="138"/>
    </row>
    <row r="358" spans="2:3" ht="12.75" customHeight="1">
      <c r="B358" s="138"/>
      <c r="C358" s="138"/>
    </row>
    <row r="359" spans="2:3" ht="12.75" customHeight="1">
      <c r="B359" s="138"/>
      <c r="C359" s="138"/>
    </row>
    <row r="360" spans="2:3" ht="12.75" customHeight="1">
      <c r="B360" s="138"/>
      <c r="C360" s="138"/>
    </row>
    <row r="361" spans="2:3" ht="12.75" customHeight="1">
      <c r="B361" s="138"/>
      <c r="C361" s="138"/>
    </row>
    <row r="362" spans="2:3" ht="12.75" customHeight="1">
      <c r="B362" s="138"/>
      <c r="C362" s="138"/>
    </row>
    <row r="363" spans="2:3" ht="12.75" customHeight="1">
      <c r="B363" s="138"/>
      <c r="C363" s="138"/>
    </row>
    <row r="364" spans="2:3" ht="12.75" customHeight="1">
      <c r="B364" s="138"/>
      <c r="C364" s="138"/>
    </row>
    <row r="365" spans="2:3" ht="12.75" customHeight="1">
      <c r="B365" s="138"/>
      <c r="C365" s="138"/>
    </row>
    <row r="366" spans="2:3" ht="12.75" customHeight="1">
      <c r="B366" s="138"/>
      <c r="C366" s="138"/>
    </row>
    <row r="367" spans="2:3" ht="12.75" customHeight="1">
      <c r="B367" s="138"/>
      <c r="C367" s="138"/>
    </row>
    <row r="368" spans="2:3" ht="12.75" customHeight="1">
      <c r="B368" s="138"/>
      <c r="C368" s="138"/>
    </row>
    <row r="369" spans="2:3" ht="12.75" customHeight="1">
      <c r="B369" s="138"/>
      <c r="C369" s="138"/>
    </row>
    <row r="370" spans="2:3" ht="12.75" customHeight="1">
      <c r="B370" s="138"/>
      <c r="C370" s="138"/>
    </row>
    <row r="371" spans="2:3" ht="12.75" customHeight="1">
      <c r="B371" s="138"/>
      <c r="C371" s="138"/>
    </row>
    <row r="372" spans="2:3" ht="12.75" customHeight="1">
      <c r="B372" s="138"/>
      <c r="C372" s="138"/>
    </row>
    <row r="373" spans="2:3" ht="12.75" customHeight="1">
      <c r="B373" s="138"/>
      <c r="C373" s="138"/>
    </row>
    <row r="374" spans="2:3" ht="12.75" customHeight="1">
      <c r="B374" s="138"/>
      <c r="C374" s="138"/>
    </row>
    <row r="375" spans="2:3" ht="12.75" customHeight="1">
      <c r="B375" s="138"/>
      <c r="C375" s="138"/>
    </row>
    <row r="376" spans="2:3" ht="12.75" customHeight="1">
      <c r="B376" s="138"/>
      <c r="C376" s="138"/>
    </row>
    <row r="377" spans="2:3" ht="12.75" customHeight="1">
      <c r="B377" s="138"/>
      <c r="C377" s="138"/>
    </row>
    <row r="378" spans="2:3" ht="12.75" customHeight="1">
      <c r="B378" s="138"/>
      <c r="C378" s="138"/>
    </row>
    <row r="379" spans="2:3" ht="12.75" customHeight="1">
      <c r="B379" s="138"/>
      <c r="C379" s="138"/>
    </row>
    <row r="380" spans="2:3" ht="12.75" customHeight="1">
      <c r="B380" s="138"/>
      <c r="C380" s="138"/>
    </row>
    <row r="381" spans="2:3" ht="12.75" customHeight="1">
      <c r="B381" s="138"/>
      <c r="C381" s="138"/>
    </row>
    <row r="382" spans="2:3" ht="12.75" customHeight="1">
      <c r="B382" s="138"/>
      <c r="C382" s="138"/>
    </row>
    <row r="383" spans="2:3" ht="12.75" customHeight="1">
      <c r="B383" s="138"/>
      <c r="C383" s="138"/>
    </row>
    <row r="384" spans="2:3" ht="12.75" customHeight="1">
      <c r="B384" s="138"/>
      <c r="C384" s="138"/>
    </row>
    <row r="385" spans="2:3" ht="12.75" customHeight="1">
      <c r="B385" s="138"/>
      <c r="C385" s="138"/>
    </row>
    <row r="386" spans="2:3" ht="12.75" customHeight="1">
      <c r="B386" s="138"/>
      <c r="C386" s="138"/>
    </row>
    <row r="387" spans="2:3" ht="12.75" customHeight="1">
      <c r="B387" s="138"/>
      <c r="C387" s="138"/>
    </row>
    <row r="388" spans="2:3" ht="12.75" customHeight="1">
      <c r="B388" s="138"/>
      <c r="C388" s="138"/>
    </row>
    <row r="389" spans="2:3" ht="12.75" customHeight="1">
      <c r="B389" s="138"/>
      <c r="C389" s="138"/>
    </row>
    <row r="390" spans="2:3" ht="12.75" customHeight="1">
      <c r="B390" s="138"/>
      <c r="C390" s="138"/>
    </row>
    <row r="391" spans="2:3" ht="12.75" customHeight="1">
      <c r="B391" s="138"/>
      <c r="C391" s="138"/>
    </row>
    <row r="392" spans="2:3" ht="12.75" customHeight="1">
      <c r="B392" s="138"/>
      <c r="C392" s="138"/>
    </row>
    <row r="393" spans="2:3" ht="12.75" customHeight="1">
      <c r="B393" s="138"/>
      <c r="C393" s="138"/>
    </row>
    <row r="394" spans="2:3" ht="12.75" customHeight="1">
      <c r="B394" s="138"/>
      <c r="C394" s="138"/>
    </row>
    <row r="395" spans="2:3" ht="12.75" customHeight="1">
      <c r="B395" s="138"/>
      <c r="C395" s="138"/>
    </row>
    <row r="396" spans="2:3" ht="12.75" customHeight="1">
      <c r="B396" s="138"/>
      <c r="C396" s="138"/>
    </row>
    <row r="397" spans="2:3" ht="12.75" customHeight="1">
      <c r="B397" s="138"/>
      <c r="C397" s="138"/>
    </row>
    <row r="398" spans="2:3" ht="12.75" customHeight="1">
      <c r="B398" s="138"/>
      <c r="C398" s="138"/>
    </row>
    <row r="399" spans="2:3" ht="12.75" customHeight="1">
      <c r="B399" s="138"/>
      <c r="C399" s="138"/>
    </row>
    <row r="400" spans="2:3" ht="12.75" customHeight="1">
      <c r="B400" s="138"/>
      <c r="C400" s="138"/>
    </row>
    <row r="401" spans="2:3" ht="12.75" customHeight="1">
      <c r="B401" s="138"/>
      <c r="C401" s="138"/>
    </row>
    <row r="402" spans="2:3" ht="12.75" customHeight="1">
      <c r="B402" s="138"/>
      <c r="C402" s="138"/>
    </row>
    <row r="403" spans="2:3" ht="12.75" customHeight="1">
      <c r="B403" s="138"/>
      <c r="C403" s="138"/>
    </row>
    <row r="404" spans="2:3" ht="12.75" customHeight="1">
      <c r="B404" s="138"/>
      <c r="C404" s="138"/>
    </row>
    <row r="405" spans="2:3" ht="12.75" customHeight="1">
      <c r="B405" s="138"/>
      <c r="C405" s="138"/>
    </row>
    <row r="406" spans="2:3" ht="12.75" customHeight="1">
      <c r="B406" s="138"/>
      <c r="C406" s="138"/>
    </row>
    <row r="407" spans="2:3" ht="12.75" customHeight="1">
      <c r="B407" s="138"/>
      <c r="C407" s="138"/>
    </row>
    <row r="408" spans="2:3" ht="12.75" customHeight="1">
      <c r="B408" s="138"/>
      <c r="C408" s="138"/>
    </row>
    <row r="409" spans="2:3" ht="12.75" customHeight="1">
      <c r="B409" s="138"/>
      <c r="C409" s="138"/>
    </row>
    <row r="410" spans="2:3" ht="12.75" customHeight="1">
      <c r="B410" s="138"/>
      <c r="C410" s="138"/>
    </row>
    <row r="411" spans="2:3" ht="12.75" customHeight="1">
      <c r="B411" s="138"/>
      <c r="C411" s="138"/>
    </row>
    <row r="412" spans="2:3" ht="12.75" customHeight="1">
      <c r="B412" s="138"/>
      <c r="C412" s="138"/>
    </row>
    <row r="413" spans="2:3" ht="12.75" customHeight="1">
      <c r="B413" s="138"/>
      <c r="C413" s="138"/>
    </row>
    <row r="414" spans="2:3" ht="12.75" customHeight="1">
      <c r="B414" s="138"/>
      <c r="C414" s="138"/>
    </row>
    <row r="415" spans="2:3" ht="12.75" customHeight="1">
      <c r="B415" s="138"/>
      <c r="C415" s="138"/>
    </row>
    <row r="416" spans="2:3" ht="12.75" customHeight="1">
      <c r="B416" s="138"/>
      <c r="C416" s="138"/>
    </row>
    <row r="417" spans="2:3" ht="12.75" customHeight="1">
      <c r="B417" s="138"/>
      <c r="C417" s="138"/>
    </row>
    <row r="418" spans="2:3" ht="12.75" customHeight="1">
      <c r="B418" s="138"/>
      <c r="C418" s="138"/>
    </row>
    <row r="419" spans="2:3" ht="12.75" customHeight="1">
      <c r="B419" s="138"/>
      <c r="C419" s="138"/>
    </row>
    <row r="420" spans="2:3" ht="12.75" customHeight="1">
      <c r="B420" s="138"/>
      <c r="C420" s="138"/>
    </row>
    <row r="421" spans="2:3" ht="12.75" customHeight="1">
      <c r="B421" s="138"/>
      <c r="C421" s="138"/>
    </row>
    <row r="422" spans="2:3" ht="12.75" customHeight="1">
      <c r="B422" s="138"/>
      <c r="C422" s="138"/>
    </row>
    <row r="423" spans="2:3" ht="12.75" customHeight="1">
      <c r="B423" s="138"/>
      <c r="C423" s="138"/>
    </row>
    <row r="424" spans="2:3" ht="12.75" customHeight="1">
      <c r="B424" s="138"/>
      <c r="C424" s="138"/>
    </row>
    <row r="425" spans="2:3" ht="12.75" customHeight="1">
      <c r="B425" s="138"/>
      <c r="C425" s="138"/>
    </row>
    <row r="426" spans="2:3" ht="12.75" customHeight="1">
      <c r="B426" s="138"/>
      <c r="C426" s="138"/>
    </row>
    <row r="427" spans="2:3" ht="12.75" customHeight="1">
      <c r="B427" s="138"/>
      <c r="C427" s="138"/>
    </row>
    <row r="428" spans="2:3" ht="12.75" customHeight="1">
      <c r="B428" s="138"/>
      <c r="C428" s="138"/>
    </row>
    <row r="429" spans="2:3" ht="12.75" customHeight="1">
      <c r="B429" s="138"/>
      <c r="C429" s="138"/>
    </row>
    <row r="430" spans="2:3" ht="12.75" customHeight="1">
      <c r="B430" s="138"/>
      <c r="C430" s="138"/>
    </row>
    <row r="431" spans="2:3" ht="12.75" customHeight="1">
      <c r="B431" s="138"/>
      <c r="C431" s="138"/>
    </row>
    <row r="432" spans="2:3" ht="12.75" customHeight="1">
      <c r="B432" s="138"/>
      <c r="C432" s="138"/>
    </row>
    <row r="433" spans="2:3" ht="12.75" customHeight="1">
      <c r="B433" s="138"/>
      <c r="C433" s="138"/>
    </row>
    <row r="434" spans="2:3" ht="12.75" customHeight="1">
      <c r="B434" s="138"/>
      <c r="C434" s="138"/>
    </row>
    <row r="435" spans="2:3" ht="12.75" customHeight="1">
      <c r="B435" s="138"/>
      <c r="C435" s="138"/>
    </row>
    <row r="436" spans="2:3" ht="12.75" customHeight="1">
      <c r="B436" s="138"/>
      <c r="C436" s="138"/>
    </row>
    <row r="437" spans="2:3" ht="12.75" customHeight="1">
      <c r="B437" s="138"/>
      <c r="C437" s="138"/>
    </row>
    <row r="438" spans="2:3" ht="12.75" customHeight="1">
      <c r="B438" s="138"/>
      <c r="C438" s="138"/>
    </row>
    <row r="439" spans="2:3" ht="12.75" customHeight="1">
      <c r="B439" s="138"/>
      <c r="C439" s="138"/>
    </row>
    <row r="440" spans="2:3" ht="12.75" customHeight="1">
      <c r="B440" s="138"/>
      <c r="C440" s="138"/>
    </row>
    <row r="441" spans="2:3" ht="12.75" customHeight="1">
      <c r="B441" s="138"/>
      <c r="C441" s="138"/>
    </row>
    <row r="442" spans="2:3" ht="12.75" customHeight="1">
      <c r="B442" s="138"/>
      <c r="C442" s="138"/>
    </row>
    <row r="443" spans="2:3" ht="12.75" customHeight="1">
      <c r="B443" s="138"/>
      <c r="C443" s="138"/>
    </row>
    <row r="444" spans="2:3" ht="12.75" customHeight="1">
      <c r="B444" s="138"/>
      <c r="C444" s="138"/>
    </row>
    <row r="445" spans="2:3" ht="12.75" customHeight="1">
      <c r="B445" s="138"/>
      <c r="C445" s="138"/>
    </row>
    <row r="446" spans="2:3" ht="12.75" customHeight="1">
      <c r="B446" s="138"/>
      <c r="C446" s="138"/>
    </row>
    <row r="447" spans="2:3" ht="12.75" customHeight="1">
      <c r="B447" s="138"/>
      <c r="C447" s="138"/>
    </row>
    <row r="448" spans="2:3" ht="12.75" customHeight="1">
      <c r="B448" s="138"/>
      <c r="C448" s="138"/>
    </row>
    <row r="449" spans="2:3" ht="12.75" customHeight="1">
      <c r="B449" s="138"/>
      <c r="C449" s="138"/>
    </row>
    <row r="450" spans="2:3" ht="12.75" customHeight="1">
      <c r="B450" s="138"/>
      <c r="C450" s="138"/>
    </row>
    <row r="451" spans="2:3" ht="12.75" customHeight="1">
      <c r="B451" s="138"/>
      <c r="C451" s="138"/>
    </row>
    <row r="452" spans="2:3" ht="12.75" customHeight="1">
      <c r="B452" s="138"/>
      <c r="C452" s="138"/>
    </row>
    <row r="453" spans="2:3" ht="12.75" customHeight="1">
      <c r="B453" s="138"/>
      <c r="C453" s="138"/>
    </row>
    <row r="454" spans="2:3" ht="12.75" customHeight="1">
      <c r="B454" s="138"/>
      <c r="C454" s="138"/>
    </row>
    <row r="455" spans="2:3" ht="12.75" customHeight="1">
      <c r="B455" s="138"/>
      <c r="C455" s="138"/>
    </row>
    <row r="456" spans="2:3" ht="12.75" customHeight="1">
      <c r="B456" s="138"/>
      <c r="C456" s="138"/>
    </row>
    <row r="457" spans="2:3" ht="12.75" customHeight="1">
      <c r="B457" s="138"/>
      <c r="C457" s="138"/>
    </row>
    <row r="458" spans="2:3" ht="12.75" customHeight="1">
      <c r="B458" s="138"/>
      <c r="C458" s="138"/>
    </row>
    <row r="459" spans="2:3" ht="12.75" customHeight="1">
      <c r="B459" s="138"/>
      <c r="C459" s="138"/>
    </row>
    <row r="460" spans="2:3" ht="12.75" customHeight="1">
      <c r="B460" s="138"/>
      <c r="C460" s="138"/>
    </row>
    <row r="461" spans="2:3" ht="12.75" customHeight="1">
      <c r="B461" s="138"/>
      <c r="C461" s="138"/>
    </row>
    <row r="462" spans="2:3" ht="12.75" customHeight="1">
      <c r="B462" s="138"/>
      <c r="C462" s="138"/>
    </row>
    <row r="463" spans="2:3" ht="12.75" customHeight="1">
      <c r="B463" s="138"/>
      <c r="C463" s="138"/>
    </row>
    <row r="464" spans="2:3" ht="12.75" customHeight="1">
      <c r="B464" s="138"/>
      <c r="C464" s="138"/>
    </row>
    <row r="465" spans="2:3" ht="12.75" customHeight="1">
      <c r="B465" s="138"/>
      <c r="C465" s="138"/>
    </row>
    <row r="466" spans="2:3" ht="12.75" customHeight="1">
      <c r="B466" s="138"/>
      <c r="C466" s="138"/>
    </row>
    <row r="467" spans="2:3" ht="12.75" customHeight="1">
      <c r="B467" s="138"/>
      <c r="C467" s="138"/>
    </row>
    <row r="468" spans="2:3" ht="12.75" customHeight="1">
      <c r="B468" s="138"/>
      <c r="C468" s="138"/>
    </row>
    <row r="469" spans="2:3" ht="12.75" customHeight="1">
      <c r="B469" s="138"/>
      <c r="C469" s="138"/>
    </row>
    <row r="470" spans="2:3" ht="12.75" customHeight="1">
      <c r="B470" s="138"/>
      <c r="C470" s="138"/>
    </row>
    <row r="471" spans="2:3" ht="12.75" customHeight="1">
      <c r="B471" s="138"/>
      <c r="C471" s="138"/>
    </row>
    <row r="472" spans="2:3" ht="12.75" customHeight="1">
      <c r="B472" s="138"/>
      <c r="C472" s="138"/>
    </row>
    <row r="473" spans="2:3" ht="12.75" customHeight="1">
      <c r="B473" s="138"/>
      <c r="C473" s="138"/>
    </row>
    <row r="474" spans="2:3" ht="12.75" customHeight="1">
      <c r="B474" s="138"/>
      <c r="C474" s="138"/>
    </row>
    <row r="475" spans="2:3" ht="12.75" customHeight="1">
      <c r="B475" s="138"/>
      <c r="C475" s="138"/>
    </row>
    <row r="476" spans="2:3" ht="12.75" customHeight="1">
      <c r="B476" s="138"/>
      <c r="C476" s="138"/>
    </row>
    <row r="477" spans="2:3" ht="12.75" customHeight="1">
      <c r="B477" s="138"/>
      <c r="C477" s="138"/>
    </row>
    <row r="478" spans="2:3" ht="12.75" customHeight="1">
      <c r="B478" s="138"/>
      <c r="C478" s="138"/>
    </row>
    <row r="479" spans="2:3" ht="12.75" customHeight="1">
      <c r="B479" s="138"/>
      <c r="C479" s="138"/>
    </row>
    <row r="480" spans="2:3" ht="12.75" customHeight="1">
      <c r="B480" s="138"/>
      <c r="C480" s="138"/>
    </row>
    <row r="481" spans="2:3" ht="12.75" customHeight="1">
      <c r="B481" s="138"/>
      <c r="C481" s="138"/>
    </row>
    <row r="482" spans="2:3" ht="12.75" customHeight="1">
      <c r="B482" s="138"/>
      <c r="C482" s="138"/>
    </row>
    <row r="483" spans="2:3" ht="12.75" customHeight="1">
      <c r="B483" s="138"/>
      <c r="C483" s="138"/>
    </row>
    <row r="484" spans="2:3" ht="12.75" customHeight="1">
      <c r="B484" s="138"/>
      <c r="C484" s="138"/>
    </row>
    <row r="485" spans="2:3" ht="12.75" customHeight="1">
      <c r="B485" s="138"/>
      <c r="C485" s="138"/>
    </row>
    <row r="486" spans="2:3" ht="12.75" customHeight="1">
      <c r="B486" s="138"/>
      <c r="C486" s="138"/>
    </row>
    <row r="487" spans="2:3" ht="12.75" customHeight="1">
      <c r="B487" s="138"/>
      <c r="C487" s="138"/>
    </row>
    <row r="488" spans="2:3" ht="12.75" customHeight="1">
      <c r="B488" s="138"/>
      <c r="C488" s="138"/>
    </row>
    <row r="489" spans="2:3" ht="12.75" customHeight="1">
      <c r="B489" s="138"/>
      <c r="C489" s="138"/>
    </row>
    <row r="490" spans="2:3" ht="12.75" customHeight="1">
      <c r="B490" s="138"/>
      <c r="C490" s="138"/>
    </row>
    <row r="491" spans="2:3" ht="12.75" customHeight="1">
      <c r="B491" s="138"/>
      <c r="C491" s="138"/>
    </row>
    <row r="492" spans="2:3" ht="12.75" customHeight="1">
      <c r="B492" s="138"/>
      <c r="C492" s="138"/>
    </row>
    <row r="493" spans="2:3" ht="12.75" customHeight="1">
      <c r="B493" s="138"/>
      <c r="C493" s="138"/>
    </row>
    <row r="494" spans="2:3" ht="12.75" customHeight="1">
      <c r="B494" s="138"/>
      <c r="C494" s="138"/>
    </row>
    <row r="495" spans="2:3" ht="12.75" customHeight="1">
      <c r="B495" s="138"/>
      <c r="C495" s="138"/>
    </row>
    <row r="496" spans="2:3" ht="12.75" customHeight="1">
      <c r="B496" s="138"/>
      <c r="C496" s="138"/>
    </row>
    <row r="497" spans="2:3" ht="12.75" customHeight="1">
      <c r="B497" s="138"/>
      <c r="C497" s="138"/>
    </row>
    <row r="498" spans="2:3" ht="12.75" customHeight="1">
      <c r="B498" s="138"/>
      <c r="C498" s="138"/>
    </row>
    <row r="499" spans="2:3" ht="12.75" customHeight="1">
      <c r="B499" s="138"/>
      <c r="C499" s="138"/>
    </row>
    <row r="500" spans="2:3" ht="12.75" customHeight="1">
      <c r="B500" s="138"/>
      <c r="C500" s="138"/>
    </row>
    <row r="501" spans="2:3" ht="12.75" customHeight="1">
      <c r="B501" s="138"/>
      <c r="C501" s="138"/>
    </row>
    <row r="502" spans="2:3" ht="12.75" customHeight="1">
      <c r="B502" s="138"/>
      <c r="C502" s="138"/>
    </row>
    <row r="503" spans="2:3" ht="12.75" customHeight="1">
      <c r="B503" s="138"/>
      <c r="C503" s="138"/>
    </row>
    <row r="504" spans="2:3" ht="12.75" customHeight="1">
      <c r="B504" s="138"/>
      <c r="C504" s="138"/>
    </row>
    <row r="505" spans="2:3" ht="12.75" customHeight="1">
      <c r="B505" s="138"/>
      <c r="C505" s="138"/>
    </row>
    <row r="506" spans="2:3" ht="12.75" customHeight="1">
      <c r="B506" s="138"/>
      <c r="C506" s="138"/>
    </row>
    <row r="507" spans="2:3" ht="12.75" customHeight="1">
      <c r="B507" s="138"/>
      <c r="C507" s="138"/>
    </row>
    <row r="508" spans="2:3" ht="12.75" customHeight="1">
      <c r="B508" s="138"/>
      <c r="C508" s="138"/>
    </row>
    <row r="509" spans="2:3" ht="12.75" customHeight="1">
      <c r="B509" s="138"/>
      <c r="C509" s="138"/>
    </row>
    <row r="510" spans="2:3" ht="12.75" customHeight="1">
      <c r="B510" s="138"/>
      <c r="C510" s="138"/>
    </row>
    <row r="511" spans="2:3" ht="12.75" customHeight="1">
      <c r="B511" s="138"/>
      <c r="C511" s="138"/>
    </row>
    <row r="512" spans="2:3" ht="12.75" customHeight="1">
      <c r="B512" s="138"/>
      <c r="C512" s="138"/>
    </row>
    <row r="513" spans="2:3" ht="12.75" customHeight="1">
      <c r="B513" s="138"/>
      <c r="C513" s="138"/>
    </row>
    <row r="514" spans="2:3" ht="12.75" customHeight="1">
      <c r="B514" s="138"/>
      <c r="C514" s="138"/>
    </row>
    <row r="515" spans="2:3" ht="12.75" customHeight="1">
      <c r="B515" s="138"/>
      <c r="C515" s="138"/>
    </row>
    <row r="516" spans="2:3" ht="12.75" customHeight="1">
      <c r="B516" s="138"/>
      <c r="C516" s="138"/>
    </row>
    <row r="517" spans="2:3" ht="12.75" customHeight="1">
      <c r="B517" s="138"/>
      <c r="C517" s="138"/>
    </row>
    <row r="518" spans="2:3" ht="12.75" customHeight="1">
      <c r="B518" s="138"/>
      <c r="C518" s="138"/>
    </row>
    <row r="519" spans="2:3" ht="12.75" customHeight="1">
      <c r="B519" s="138"/>
      <c r="C519" s="138"/>
    </row>
    <row r="520" spans="2:3" ht="12.75" customHeight="1">
      <c r="B520" s="138"/>
      <c r="C520" s="138"/>
    </row>
    <row r="521" spans="2:3" ht="12.75" customHeight="1">
      <c r="B521" s="138"/>
      <c r="C521" s="138"/>
    </row>
    <row r="522" spans="2:3" ht="12.75" customHeight="1">
      <c r="B522" s="138"/>
      <c r="C522" s="138"/>
    </row>
    <row r="523" spans="2:3" ht="12.75" customHeight="1">
      <c r="B523" s="138"/>
      <c r="C523" s="138"/>
    </row>
    <row r="524" spans="2:3" ht="12.75" customHeight="1">
      <c r="B524" s="138"/>
      <c r="C524" s="138"/>
    </row>
    <row r="525" spans="2:3" ht="12.75" customHeight="1">
      <c r="B525" s="138"/>
      <c r="C525" s="138"/>
    </row>
    <row r="526" spans="2:3" ht="12.75" customHeight="1">
      <c r="B526" s="138"/>
      <c r="C526" s="138"/>
    </row>
    <row r="527" spans="2:3" ht="12.75" customHeight="1">
      <c r="B527" s="138"/>
      <c r="C527" s="138"/>
    </row>
    <row r="528" spans="2:3" ht="12.75" customHeight="1">
      <c r="B528" s="138"/>
      <c r="C528" s="138"/>
    </row>
    <row r="529" spans="2:3" ht="12.75" customHeight="1">
      <c r="B529" s="138"/>
      <c r="C529" s="138"/>
    </row>
    <row r="530" spans="2:3" ht="12.75" customHeight="1">
      <c r="B530" s="138"/>
      <c r="C530" s="138"/>
    </row>
    <row r="531" spans="2:3" ht="12.75" customHeight="1">
      <c r="B531" s="138"/>
      <c r="C531" s="138"/>
    </row>
    <row r="532" spans="2:3" ht="12.75" customHeight="1">
      <c r="B532" s="138"/>
      <c r="C532" s="138"/>
    </row>
    <row r="533" spans="2:3" ht="12.75" customHeight="1">
      <c r="B533" s="138"/>
      <c r="C533" s="138"/>
    </row>
    <row r="534" spans="2:3" ht="12.75" customHeight="1">
      <c r="B534" s="138"/>
      <c r="C534" s="138"/>
    </row>
    <row r="535" spans="2:3" ht="12.75" customHeight="1">
      <c r="B535" s="138"/>
      <c r="C535" s="138"/>
    </row>
    <row r="536" spans="2:3" ht="12.75" customHeight="1">
      <c r="B536" s="138"/>
      <c r="C536" s="138"/>
    </row>
    <row r="537" spans="2:3" ht="12.75" customHeight="1">
      <c r="B537" s="138"/>
      <c r="C537" s="138"/>
    </row>
    <row r="538" spans="2:3" ht="12.75" customHeight="1">
      <c r="B538" s="138"/>
      <c r="C538" s="138"/>
    </row>
    <row r="539" spans="2:3" ht="12.75" customHeight="1">
      <c r="B539" s="138"/>
      <c r="C539" s="138"/>
    </row>
    <row r="540" spans="2:3" ht="12.75" customHeight="1">
      <c r="B540" s="138"/>
      <c r="C540" s="138"/>
    </row>
    <row r="541" spans="2:3" ht="12.75" customHeight="1">
      <c r="B541" s="138"/>
      <c r="C541" s="138"/>
    </row>
    <row r="542" spans="2:3" ht="12.75" customHeight="1">
      <c r="B542" s="138"/>
      <c r="C542" s="138"/>
    </row>
    <row r="543" spans="2:3" ht="12.75" customHeight="1">
      <c r="B543" s="138"/>
      <c r="C543" s="138"/>
    </row>
    <row r="544" spans="2:3" ht="12.75" customHeight="1">
      <c r="B544" s="138"/>
      <c r="C544" s="138"/>
    </row>
    <row r="545" spans="2:3" ht="12.75" customHeight="1">
      <c r="B545" s="138"/>
      <c r="C545" s="138"/>
    </row>
    <row r="546" spans="2:3" ht="12.75" customHeight="1">
      <c r="B546" s="138"/>
      <c r="C546" s="138"/>
    </row>
    <row r="547" spans="2:3" ht="12.75" customHeight="1">
      <c r="B547" s="138"/>
      <c r="C547" s="138"/>
    </row>
    <row r="548" spans="2:3" ht="12.75" customHeight="1">
      <c r="B548" s="138"/>
      <c r="C548" s="138"/>
    </row>
    <row r="549" spans="2:3" ht="12.75" customHeight="1">
      <c r="B549" s="138"/>
      <c r="C549" s="138"/>
    </row>
    <row r="550" spans="2:3" ht="12.75" customHeight="1">
      <c r="B550" s="138"/>
      <c r="C550" s="138"/>
    </row>
    <row r="551" spans="2:3" ht="12.75" customHeight="1">
      <c r="B551" s="138"/>
      <c r="C551" s="138"/>
    </row>
    <row r="552" spans="2:3" ht="12.75" customHeight="1">
      <c r="B552" s="138"/>
      <c r="C552" s="138"/>
    </row>
    <row r="553" spans="2:3" ht="12.75" customHeight="1">
      <c r="B553" s="138"/>
      <c r="C553" s="138"/>
    </row>
    <row r="554" spans="2:3" ht="12.75" customHeight="1">
      <c r="B554" s="138"/>
      <c r="C554" s="138"/>
    </row>
    <row r="555" spans="2:3" ht="12.75" customHeight="1">
      <c r="B555" s="138"/>
      <c r="C555" s="138"/>
    </row>
    <row r="556" spans="2:3" ht="12.75" customHeight="1">
      <c r="B556" s="138"/>
      <c r="C556" s="138"/>
    </row>
    <row r="557" spans="2:3" ht="12.75" customHeight="1">
      <c r="B557" s="138"/>
      <c r="C557" s="138"/>
    </row>
    <row r="558" spans="2:3" ht="12.75" customHeight="1">
      <c r="B558" s="138"/>
      <c r="C558" s="138"/>
    </row>
    <row r="559" spans="2:3" ht="12.75" customHeight="1">
      <c r="B559" s="138"/>
      <c r="C559" s="138"/>
    </row>
    <row r="560" spans="2:3" ht="12.75" customHeight="1">
      <c r="B560" s="138"/>
      <c r="C560" s="138"/>
    </row>
    <row r="561" spans="2:3" ht="12.75" customHeight="1">
      <c r="B561" s="138"/>
      <c r="C561" s="138"/>
    </row>
    <row r="562" spans="2:3" ht="12.75" customHeight="1">
      <c r="B562" s="138"/>
      <c r="C562" s="138"/>
    </row>
    <row r="563" spans="2:3" ht="12.75" customHeight="1">
      <c r="B563" s="138"/>
      <c r="C563" s="138"/>
    </row>
    <row r="564" spans="2:3" ht="12.75" customHeight="1">
      <c r="B564" s="138"/>
      <c r="C564" s="138"/>
    </row>
    <row r="565" spans="2:3" ht="12.75" customHeight="1">
      <c r="B565" s="138"/>
      <c r="C565" s="138"/>
    </row>
    <row r="566" spans="2:3" ht="12.75" customHeight="1">
      <c r="B566" s="138"/>
      <c r="C566" s="138"/>
    </row>
    <row r="567" spans="2:3" ht="12.75" customHeight="1">
      <c r="B567" s="138"/>
      <c r="C567" s="138"/>
    </row>
    <row r="568" spans="2:3" ht="12.75" customHeight="1">
      <c r="B568" s="138"/>
      <c r="C568" s="138"/>
    </row>
    <row r="569" spans="2:3" ht="12.75" customHeight="1">
      <c r="B569" s="138"/>
      <c r="C569" s="138"/>
    </row>
    <row r="570" spans="2:3" ht="12.75" customHeight="1">
      <c r="B570" s="138"/>
      <c r="C570" s="138"/>
    </row>
    <row r="571" spans="2:3" ht="12.75" customHeight="1">
      <c r="B571" s="138"/>
      <c r="C571" s="138"/>
    </row>
    <row r="572" spans="2:3" ht="12.75" customHeight="1">
      <c r="B572" s="138"/>
      <c r="C572" s="138"/>
    </row>
    <row r="573" spans="2:3" ht="12.75" customHeight="1">
      <c r="B573" s="138"/>
      <c r="C573" s="138"/>
    </row>
    <row r="574" spans="2:3" ht="12.75" customHeight="1">
      <c r="B574" s="138"/>
      <c r="C574" s="138"/>
    </row>
    <row r="575" spans="2:3" ht="12.75" customHeight="1">
      <c r="B575" s="138"/>
      <c r="C575" s="138"/>
    </row>
    <row r="576" spans="2:3" ht="12.75" customHeight="1">
      <c r="B576" s="138"/>
      <c r="C576" s="138"/>
    </row>
    <row r="577" spans="2:3" ht="12.75" customHeight="1">
      <c r="B577" s="138"/>
      <c r="C577" s="138"/>
    </row>
    <row r="578" spans="2:3" ht="12.75" customHeight="1">
      <c r="B578" s="138"/>
      <c r="C578" s="138"/>
    </row>
    <row r="579" spans="2:3" ht="12.75" customHeight="1">
      <c r="B579" s="138"/>
      <c r="C579" s="138"/>
    </row>
    <row r="580" spans="2:3" ht="12.75" customHeight="1">
      <c r="B580" s="138"/>
      <c r="C580" s="138"/>
    </row>
    <row r="581" spans="2:3" ht="12.75" customHeight="1">
      <c r="B581" s="138"/>
      <c r="C581" s="138"/>
    </row>
    <row r="582" spans="2:3" ht="12.75" customHeight="1">
      <c r="B582" s="138"/>
      <c r="C582" s="138"/>
    </row>
    <row r="583" spans="2:3" ht="12.75" customHeight="1">
      <c r="B583" s="138"/>
      <c r="C583" s="138"/>
    </row>
    <row r="584" spans="2:3" ht="12.75" customHeight="1">
      <c r="B584" s="138"/>
      <c r="C584" s="138"/>
    </row>
    <row r="585" spans="2:3" ht="12.75" customHeight="1">
      <c r="B585" s="138"/>
      <c r="C585" s="138"/>
    </row>
    <row r="586" spans="2:3" ht="12.75" customHeight="1">
      <c r="B586" s="138"/>
      <c r="C586" s="138"/>
    </row>
    <row r="587" spans="2:3" ht="12.75" customHeight="1">
      <c r="B587" s="138"/>
      <c r="C587" s="138"/>
    </row>
    <row r="588" spans="2:3" ht="12.75" customHeight="1">
      <c r="B588" s="138"/>
      <c r="C588" s="138"/>
    </row>
    <row r="589" spans="2:3" ht="12.75" customHeight="1">
      <c r="B589" s="138"/>
      <c r="C589" s="138"/>
    </row>
    <row r="590" spans="2:3" ht="12.75" customHeight="1">
      <c r="B590" s="138"/>
      <c r="C590" s="138"/>
    </row>
    <row r="591" spans="2:3" ht="12.75" customHeight="1">
      <c r="B591" s="138"/>
      <c r="C591" s="138"/>
    </row>
    <row r="592" spans="2:3" ht="12.75" customHeight="1">
      <c r="B592" s="138"/>
      <c r="C592" s="138"/>
    </row>
    <row r="593" spans="2:3" ht="12.75" customHeight="1">
      <c r="B593" s="138"/>
      <c r="C593" s="138"/>
    </row>
    <row r="594" spans="2:3" ht="12.75" customHeight="1">
      <c r="B594" s="138"/>
      <c r="C594" s="138"/>
    </row>
    <row r="595" spans="2:3" ht="12.75" customHeight="1">
      <c r="B595" s="138"/>
      <c r="C595" s="138"/>
    </row>
    <row r="596" spans="2:3" ht="12.75" customHeight="1">
      <c r="B596" s="138"/>
      <c r="C596" s="138"/>
    </row>
    <row r="597" spans="2:3" ht="12.75" customHeight="1">
      <c r="B597" s="138"/>
      <c r="C597" s="138"/>
    </row>
    <row r="598" spans="2:3" ht="12.75" customHeight="1">
      <c r="B598" s="138"/>
      <c r="C598" s="138"/>
    </row>
    <row r="599" spans="2:3" ht="12.75" customHeight="1">
      <c r="B599" s="138"/>
      <c r="C599" s="138"/>
    </row>
    <row r="600" spans="2:3" ht="12.75" customHeight="1">
      <c r="B600" s="138"/>
      <c r="C600" s="138"/>
    </row>
    <row r="601" spans="2:3" ht="12.75" customHeight="1">
      <c r="B601" s="138"/>
      <c r="C601" s="138"/>
    </row>
    <row r="602" spans="2:3" ht="12.75" customHeight="1">
      <c r="B602" s="138"/>
      <c r="C602" s="138"/>
    </row>
    <row r="603" spans="2:3" ht="12.75" customHeight="1">
      <c r="B603" s="138"/>
      <c r="C603" s="138"/>
    </row>
    <row r="604" spans="2:3" ht="12.75" customHeight="1">
      <c r="B604" s="138"/>
      <c r="C604" s="138"/>
    </row>
    <row r="605" spans="2:3" ht="12.75" customHeight="1">
      <c r="B605" s="138"/>
      <c r="C605" s="138"/>
    </row>
    <row r="606" spans="2:3" ht="12.75" customHeight="1">
      <c r="B606" s="138"/>
      <c r="C606" s="138"/>
    </row>
    <row r="607" spans="2:3" ht="12.75" customHeight="1">
      <c r="B607" s="138"/>
      <c r="C607" s="138"/>
    </row>
    <row r="608" spans="2:3" ht="12.75" customHeight="1">
      <c r="B608" s="138"/>
      <c r="C608" s="138"/>
    </row>
    <row r="609" spans="2:3" ht="12.75" customHeight="1">
      <c r="B609" s="138"/>
      <c r="C609" s="138"/>
    </row>
    <row r="610" spans="2:3" ht="12.75" customHeight="1">
      <c r="B610" s="138"/>
      <c r="C610" s="138"/>
    </row>
    <row r="611" spans="2:3" ht="12.75" customHeight="1">
      <c r="B611" s="138"/>
      <c r="C611" s="138"/>
    </row>
    <row r="612" spans="2:3" ht="12.75" customHeight="1">
      <c r="B612" s="138"/>
      <c r="C612" s="138"/>
    </row>
    <row r="613" spans="2:3" ht="12.75" customHeight="1">
      <c r="B613" s="138"/>
      <c r="C613" s="138"/>
    </row>
    <row r="614" spans="2:3" ht="12.75" customHeight="1">
      <c r="B614" s="138"/>
      <c r="C614" s="138"/>
    </row>
    <row r="615" spans="2:3" ht="12.75" customHeight="1">
      <c r="B615" s="138"/>
      <c r="C615" s="138"/>
    </row>
    <row r="616" spans="2:3" ht="12.75" customHeight="1">
      <c r="B616" s="138"/>
      <c r="C616" s="138"/>
    </row>
    <row r="617" spans="2:3" ht="12.75" customHeight="1">
      <c r="B617" s="138"/>
      <c r="C617" s="138"/>
    </row>
    <row r="618" spans="2:3" ht="12.75" customHeight="1">
      <c r="B618" s="138"/>
      <c r="C618" s="138"/>
    </row>
    <row r="619" spans="2:3" ht="12.75" customHeight="1">
      <c r="B619" s="138"/>
      <c r="C619" s="138"/>
    </row>
    <row r="620" spans="2:3" ht="12.75" customHeight="1">
      <c r="B620" s="138"/>
      <c r="C620" s="138"/>
    </row>
    <row r="621" spans="2:3" ht="12.75" customHeight="1">
      <c r="B621" s="138"/>
      <c r="C621" s="138"/>
    </row>
    <row r="622" spans="2:3" ht="12.75" customHeight="1">
      <c r="B622" s="138"/>
      <c r="C622" s="138"/>
    </row>
    <row r="623" spans="2:3" ht="12.75" customHeight="1">
      <c r="B623" s="138"/>
      <c r="C623" s="138"/>
    </row>
    <row r="624" spans="2:3" ht="12.75" customHeight="1">
      <c r="B624" s="138"/>
      <c r="C624" s="138"/>
    </row>
    <row r="625" spans="2:3" ht="12.75" customHeight="1">
      <c r="B625" s="138"/>
      <c r="C625" s="138"/>
    </row>
    <row r="626" spans="2:3" ht="12.75" customHeight="1">
      <c r="B626" s="138"/>
      <c r="C626" s="138"/>
    </row>
    <row r="627" spans="2:3" ht="12.75" customHeight="1">
      <c r="B627" s="138"/>
      <c r="C627" s="138"/>
    </row>
    <row r="628" spans="2:3" ht="12.75" customHeight="1">
      <c r="B628" s="138"/>
      <c r="C628" s="138"/>
    </row>
    <row r="629" spans="2:3" ht="12.75" customHeight="1">
      <c r="B629" s="138"/>
      <c r="C629" s="138"/>
    </row>
    <row r="630" spans="2:3" ht="12.75" customHeight="1">
      <c r="B630" s="138"/>
      <c r="C630" s="138"/>
    </row>
    <row r="631" spans="2:3" ht="12.75" customHeight="1">
      <c r="B631" s="138"/>
      <c r="C631" s="138"/>
    </row>
    <row r="632" spans="2:3" ht="12.75" customHeight="1">
      <c r="B632" s="138"/>
      <c r="C632" s="138"/>
    </row>
    <row r="633" spans="2:3" ht="12.75" customHeight="1">
      <c r="B633" s="138"/>
      <c r="C633" s="138"/>
    </row>
    <row r="634" spans="2:3" ht="12.75" customHeight="1">
      <c r="B634" s="138"/>
      <c r="C634" s="138"/>
    </row>
    <row r="635" spans="2:3" ht="12.75" customHeight="1">
      <c r="B635" s="138"/>
      <c r="C635" s="138"/>
    </row>
    <row r="636" spans="2:3" ht="12.75" customHeight="1">
      <c r="B636" s="138"/>
      <c r="C636" s="138"/>
    </row>
    <row r="637" spans="2:3" ht="12.75" customHeight="1">
      <c r="B637" s="138"/>
      <c r="C637" s="138"/>
    </row>
    <row r="638" spans="2:3" ht="12.75" customHeight="1">
      <c r="B638" s="138"/>
      <c r="C638" s="138"/>
    </row>
    <row r="639" spans="2:3" ht="12.75" customHeight="1">
      <c r="B639" s="138"/>
      <c r="C639" s="138"/>
    </row>
    <row r="640" spans="2:3" ht="12.75" customHeight="1">
      <c r="B640" s="138"/>
      <c r="C640" s="138"/>
    </row>
    <row r="641" spans="2:3" ht="12.75" customHeight="1">
      <c r="B641" s="138"/>
      <c r="C641" s="138"/>
    </row>
    <row r="642" spans="2:3" ht="12.75" customHeight="1">
      <c r="B642" s="138"/>
      <c r="C642" s="138"/>
    </row>
    <row r="643" spans="2:3" ht="12.75" customHeight="1">
      <c r="B643" s="138"/>
      <c r="C643" s="138"/>
    </row>
    <row r="644" spans="2:3" ht="12.75" customHeight="1">
      <c r="B644" s="138"/>
      <c r="C644" s="138"/>
    </row>
    <row r="645" spans="2:3" ht="12.75" customHeight="1">
      <c r="B645" s="138"/>
      <c r="C645" s="138"/>
    </row>
    <row r="646" spans="2:3" ht="12.75" customHeight="1">
      <c r="B646" s="138"/>
      <c r="C646" s="138"/>
    </row>
    <row r="647" spans="2:3" ht="12.75" customHeight="1">
      <c r="B647" s="138"/>
      <c r="C647" s="138"/>
    </row>
    <row r="648" spans="2:3" ht="12.75" customHeight="1">
      <c r="B648" s="138"/>
      <c r="C648" s="138"/>
    </row>
    <row r="649" spans="2:3" ht="12.75" customHeight="1">
      <c r="B649" s="138"/>
      <c r="C649" s="138"/>
    </row>
    <row r="650" spans="2:3" ht="12.75" customHeight="1">
      <c r="B650" s="138"/>
      <c r="C650" s="138"/>
    </row>
    <row r="651" spans="2:3" ht="12.75" customHeight="1">
      <c r="B651" s="138"/>
      <c r="C651" s="138"/>
    </row>
    <row r="652" spans="2:3" ht="12.75" customHeight="1">
      <c r="B652" s="138"/>
      <c r="C652" s="138"/>
    </row>
    <row r="653" spans="2:3" ht="12.75" customHeight="1">
      <c r="B653" s="138"/>
      <c r="C653" s="138"/>
    </row>
    <row r="654" spans="2:3" ht="12.75" customHeight="1">
      <c r="B654" s="138"/>
      <c r="C654" s="138"/>
    </row>
    <row r="655" spans="2:3" ht="12.75" customHeight="1">
      <c r="B655" s="138"/>
      <c r="C655" s="138"/>
    </row>
    <row r="656" spans="2:3" ht="12.75" customHeight="1">
      <c r="B656" s="138"/>
      <c r="C656" s="138"/>
    </row>
    <row r="657" spans="2:3" ht="12.75" customHeight="1">
      <c r="B657" s="138"/>
      <c r="C657" s="138"/>
    </row>
    <row r="658" spans="2:3" ht="12.75" customHeight="1">
      <c r="B658" s="138"/>
      <c r="C658" s="138"/>
    </row>
    <row r="659" spans="2:3" ht="12.75" customHeight="1">
      <c r="B659" s="138"/>
      <c r="C659" s="138"/>
    </row>
    <row r="660" spans="2:3" ht="12.75" customHeight="1">
      <c r="B660" s="138"/>
      <c r="C660" s="138"/>
    </row>
    <row r="661" spans="2:3" ht="12.75" customHeight="1">
      <c r="B661" s="138"/>
      <c r="C661" s="138"/>
    </row>
    <row r="662" spans="2:3" ht="12.75" customHeight="1">
      <c r="B662" s="138"/>
      <c r="C662" s="138"/>
    </row>
    <row r="663" spans="2:3" ht="12.75" customHeight="1">
      <c r="B663" s="138"/>
      <c r="C663" s="138"/>
    </row>
    <row r="664" spans="2:3" ht="12.75" customHeight="1">
      <c r="B664" s="138"/>
      <c r="C664" s="138"/>
    </row>
    <row r="665" spans="2:3" ht="12.75" customHeight="1">
      <c r="B665" s="138"/>
      <c r="C665" s="138"/>
    </row>
    <row r="666" spans="2:3" ht="12.75" customHeight="1">
      <c r="B666" s="138"/>
      <c r="C666" s="138"/>
    </row>
    <row r="667" spans="2:3" ht="12.75" customHeight="1">
      <c r="B667" s="138"/>
      <c r="C667" s="138"/>
    </row>
    <row r="668" spans="2:3" ht="12.75" customHeight="1">
      <c r="B668" s="138"/>
      <c r="C668" s="138"/>
    </row>
    <row r="669" spans="2:3" ht="12.75" customHeight="1">
      <c r="B669" s="138"/>
      <c r="C669" s="138"/>
    </row>
    <row r="670" spans="2:3" ht="12.75" customHeight="1">
      <c r="B670" s="138"/>
      <c r="C670" s="138"/>
    </row>
    <row r="671" spans="2:3" ht="12.75" customHeight="1">
      <c r="B671" s="138"/>
      <c r="C671" s="138"/>
    </row>
    <row r="672" spans="2:3" ht="12.75" customHeight="1">
      <c r="B672" s="138"/>
      <c r="C672" s="138"/>
    </row>
    <row r="673" spans="2:3" ht="12.75" customHeight="1">
      <c r="B673" s="138"/>
      <c r="C673" s="138"/>
    </row>
    <row r="674" spans="2:3" ht="12.75" customHeight="1">
      <c r="B674" s="138"/>
      <c r="C674" s="138"/>
    </row>
    <row r="675" spans="2:3" ht="12.75" customHeight="1">
      <c r="B675" s="138"/>
      <c r="C675" s="138"/>
    </row>
    <row r="676" spans="2:3" ht="12.75" customHeight="1">
      <c r="B676" s="138"/>
      <c r="C676" s="138"/>
    </row>
    <row r="677" spans="2:3" ht="12.75" customHeight="1">
      <c r="B677" s="138"/>
      <c r="C677" s="138"/>
    </row>
    <row r="678" spans="2:3" ht="12.75" customHeight="1">
      <c r="B678" s="138"/>
      <c r="C678" s="138"/>
    </row>
    <row r="679" spans="2:3" ht="12.75" customHeight="1">
      <c r="B679" s="138"/>
      <c r="C679" s="138"/>
    </row>
    <row r="680" spans="2:3" ht="12.75" customHeight="1">
      <c r="B680" s="138"/>
      <c r="C680" s="138"/>
    </row>
    <row r="681" spans="2:3" ht="12.75" customHeight="1">
      <c r="B681" s="138"/>
      <c r="C681" s="138"/>
    </row>
    <row r="682" spans="2:3" ht="12.75" customHeight="1">
      <c r="B682" s="138"/>
      <c r="C682" s="138"/>
    </row>
    <row r="683" spans="2:3" ht="12.75" customHeight="1">
      <c r="B683" s="138"/>
      <c r="C683" s="138"/>
    </row>
    <row r="684" spans="2:3" ht="12.75" customHeight="1">
      <c r="B684" s="138"/>
      <c r="C684" s="138"/>
    </row>
    <row r="685" spans="2:3" ht="12.75" customHeight="1">
      <c r="B685" s="138"/>
      <c r="C685" s="138"/>
    </row>
    <row r="686" spans="2:3" ht="12.75" customHeight="1">
      <c r="B686" s="138"/>
      <c r="C686" s="138"/>
    </row>
    <row r="687" spans="2:3" ht="12.75" customHeight="1">
      <c r="B687" s="138"/>
      <c r="C687" s="138"/>
    </row>
    <row r="688" spans="2:3" ht="12.75" customHeight="1">
      <c r="B688" s="138"/>
      <c r="C688" s="138"/>
    </row>
    <row r="689" spans="2:3" ht="12.75" customHeight="1">
      <c r="B689" s="138"/>
      <c r="C689" s="138"/>
    </row>
    <row r="690" spans="2:3" ht="12.75" customHeight="1">
      <c r="B690" s="138"/>
      <c r="C690" s="138"/>
    </row>
    <row r="691" spans="2:3" ht="12.75" customHeight="1">
      <c r="B691" s="138"/>
      <c r="C691" s="138"/>
    </row>
    <row r="692" spans="2:3" ht="12.75" customHeight="1">
      <c r="B692" s="138"/>
      <c r="C692" s="138"/>
    </row>
    <row r="693" spans="2:3" ht="12.75" customHeight="1">
      <c r="B693" s="138"/>
      <c r="C693" s="138"/>
    </row>
    <row r="694" spans="2:3" ht="12.75" customHeight="1">
      <c r="B694" s="138"/>
      <c r="C694" s="138"/>
    </row>
    <row r="695" spans="2:3" ht="12.75" customHeight="1">
      <c r="B695" s="138"/>
      <c r="C695" s="138"/>
    </row>
    <row r="696" spans="2:3" ht="12.75" customHeight="1">
      <c r="B696" s="138"/>
      <c r="C696" s="138"/>
    </row>
    <row r="697" spans="2:3" ht="12.75" customHeight="1">
      <c r="B697" s="138"/>
      <c r="C697" s="138"/>
    </row>
    <row r="698" spans="2:3" ht="12.75" customHeight="1">
      <c r="B698" s="138"/>
      <c r="C698" s="138"/>
    </row>
    <row r="699" spans="2:3" ht="12.75" customHeight="1">
      <c r="B699" s="138"/>
      <c r="C699" s="138"/>
    </row>
    <row r="700" spans="2:3" ht="12.75" customHeight="1">
      <c r="B700" s="138"/>
      <c r="C700" s="138"/>
    </row>
    <row r="701" spans="2:3" ht="12.75" customHeight="1">
      <c r="B701" s="138"/>
      <c r="C701" s="138"/>
    </row>
    <row r="702" spans="2:3" ht="12.75" customHeight="1">
      <c r="B702" s="138"/>
      <c r="C702" s="138"/>
    </row>
    <row r="703" spans="2:3" ht="12.75" customHeight="1">
      <c r="B703" s="138"/>
      <c r="C703" s="138"/>
    </row>
    <row r="704" spans="2:3" ht="12.75" customHeight="1">
      <c r="B704" s="138"/>
      <c r="C704" s="138"/>
    </row>
    <row r="705" spans="2:3" ht="12.75" customHeight="1">
      <c r="B705" s="138"/>
      <c r="C705" s="138"/>
    </row>
    <row r="706" spans="2:3" ht="12.75" customHeight="1">
      <c r="B706" s="138"/>
      <c r="C706" s="138"/>
    </row>
    <row r="707" spans="2:3" ht="12.75" customHeight="1">
      <c r="B707" s="138"/>
      <c r="C707" s="138"/>
    </row>
    <row r="708" spans="2:3" ht="12.75" customHeight="1">
      <c r="B708" s="138"/>
      <c r="C708" s="138"/>
    </row>
    <row r="709" spans="2:3" ht="12.75" customHeight="1">
      <c r="B709" s="138"/>
      <c r="C709" s="138"/>
    </row>
    <row r="710" spans="2:3" ht="12.75" customHeight="1">
      <c r="B710" s="138"/>
      <c r="C710" s="138"/>
    </row>
    <row r="711" spans="2:3" ht="12.75" customHeight="1">
      <c r="B711" s="138"/>
      <c r="C711" s="138"/>
    </row>
    <row r="712" spans="2:3" ht="12.75" customHeight="1">
      <c r="B712" s="138"/>
      <c r="C712" s="138"/>
    </row>
    <row r="713" spans="2:3" ht="12.75" customHeight="1">
      <c r="B713" s="138"/>
      <c r="C713" s="138"/>
    </row>
    <row r="714" spans="2:3" ht="12.75" customHeight="1">
      <c r="B714" s="138"/>
      <c r="C714" s="138"/>
    </row>
    <row r="715" spans="2:3" ht="12.75" customHeight="1">
      <c r="B715" s="138"/>
      <c r="C715" s="138"/>
    </row>
    <row r="716" spans="2:3" ht="12.75" customHeight="1">
      <c r="B716" s="138"/>
      <c r="C716" s="138"/>
    </row>
    <row r="717" spans="2:3" ht="12.75" customHeight="1">
      <c r="B717" s="138"/>
      <c r="C717" s="138"/>
    </row>
    <row r="718" spans="2:3" ht="12.75" customHeight="1">
      <c r="B718" s="138"/>
      <c r="C718" s="138"/>
    </row>
    <row r="719" spans="2:3" ht="12.75" customHeight="1">
      <c r="B719" s="138"/>
      <c r="C719" s="138"/>
    </row>
    <row r="720" spans="2:3" ht="12.75" customHeight="1">
      <c r="B720" s="138"/>
      <c r="C720" s="138"/>
    </row>
    <row r="721" spans="2:3" ht="12.75" customHeight="1">
      <c r="B721" s="138"/>
      <c r="C721" s="138"/>
    </row>
    <row r="722" spans="2:3" ht="12.75" customHeight="1">
      <c r="B722" s="138"/>
      <c r="C722" s="138"/>
    </row>
    <row r="723" spans="2:3" ht="12.75" customHeight="1">
      <c r="B723" s="138"/>
      <c r="C723" s="138"/>
    </row>
    <row r="724" spans="2:3" ht="12.75" customHeight="1">
      <c r="B724" s="138"/>
      <c r="C724" s="138"/>
    </row>
    <row r="725" spans="2:3" ht="12.75" customHeight="1">
      <c r="B725" s="138"/>
      <c r="C725" s="138"/>
    </row>
    <row r="726" spans="2:3" ht="12.75" customHeight="1">
      <c r="B726" s="138"/>
      <c r="C726" s="138"/>
    </row>
    <row r="727" spans="2:3" ht="12.75" customHeight="1">
      <c r="B727" s="138"/>
      <c r="C727" s="138"/>
    </row>
    <row r="728" spans="2:3" ht="12.75" customHeight="1">
      <c r="B728" s="138"/>
      <c r="C728" s="138"/>
    </row>
    <row r="729" spans="2:3" ht="12.75" customHeight="1">
      <c r="B729" s="138"/>
      <c r="C729" s="138"/>
    </row>
    <row r="730" spans="2:3" ht="12.75" customHeight="1">
      <c r="B730" s="138"/>
      <c r="C730" s="138"/>
    </row>
    <row r="731" spans="2:3" ht="12.75" customHeight="1">
      <c r="B731" s="138"/>
      <c r="C731" s="138"/>
    </row>
    <row r="732" spans="2:3" ht="12.75" customHeight="1">
      <c r="B732" s="138"/>
      <c r="C732" s="138"/>
    </row>
    <row r="733" spans="2:3" ht="12.75" customHeight="1">
      <c r="B733" s="138"/>
      <c r="C733" s="138"/>
    </row>
    <row r="734" spans="2:3" ht="12.75" customHeight="1">
      <c r="B734" s="138"/>
      <c r="C734" s="138"/>
    </row>
    <row r="735" spans="2:3" ht="12.75" customHeight="1">
      <c r="B735" s="138"/>
      <c r="C735" s="138"/>
    </row>
    <row r="736" spans="2:3" ht="12.75" customHeight="1">
      <c r="B736" s="138"/>
      <c r="C736" s="138"/>
    </row>
    <row r="737" spans="2:3" ht="12.75" customHeight="1">
      <c r="B737" s="138"/>
      <c r="C737" s="138"/>
    </row>
    <row r="738" spans="2:3" ht="12.75" customHeight="1">
      <c r="B738" s="138"/>
      <c r="C738" s="138"/>
    </row>
    <row r="739" spans="2:3" ht="12.75" customHeight="1">
      <c r="B739" s="138"/>
      <c r="C739" s="138"/>
    </row>
    <row r="740" spans="2:3" ht="12.75" customHeight="1">
      <c r="B740" s="138"/>
      <c r="C740" s="138"/>
    </row>
    <row r="741" spans="2:3" ht="12.75" customHeight="1">
      <c r="B741" s="138"/>
      <c r="C741" s="138"/>
    </row>
    <row r="742" spans="2:3" ht="12.75" customHeight="1">
      <c r="B742" s="138"/>
      <c r="C742" s="138"/>
    </row>
    <row r="743" spans="2:3" ht="12.75" customHeight="1">
      <c r="B743" s="138"/>
      <c r="C743" s="138"/>
    </row>
    <row r="744" spans="2:3" ht="12.75" customHeight="1">
      <c r="B744" s="138"/>
      <c r="C744" s="138"/>
    </row>
    <row r="745" spans="2:3" ht="12.75" customHeight="1">
      <c r="B745" s="138"/>
      <c r="C745" s="138"/>
    </row>
    <row r="746" spans="2:3" ht="12.75" customHeight="1">
      <c r="B746" s="138"/>
      <c r="C746" s="138"/>
    </row>
    <row r="747" spans="2:3" ht="12.75" customHeight="1">
      <c r="B747" s="138"/>
      <c r="C747" s="138"/>
    </row>
    <row r="748" spans="2:3" ht="12.75" customHeight="1">
      <c r="B748" s="138"/>
      <c r="C748" s="138"/>
    </row>
    <row r="749" spans="2:3" ht="12.75" customHeight="1">
      <c r="B749" s="138"/>
      <c r="C749" s="138"/>
    </row>
    <row r="750" spans="2:3" ht="12.75" customHeight="1">
      <c r="B750" s="138"/>
      <c r="C750" s="138"/>
    </row>
    <row r="751" spans="2:3" ht="12.75" customHeight="1">
      <c r="B751" s="138"/>
      <c r="C751" s="138"/>
    </row>
    <row r="752" spans="2:3" ht="12.75" customHeight="1">
      <c r="B752" s="138"/>
      <c r="C752" s="138"/>
    </row>
    <row r="753" spans="2:3" ht="12.75" customHeight="1">
      <c r="B753" s="138"/>
      <c r="C753" s="138"/>
    </row>
    <row r="754" spans="2:3" ht="12.75" customHeight="1">
      <c r="B754" s="138"/>
      <c r="C754" s="138"/>
    </row>
    <row r="755" spans="2:3" ht="12.75" customHeight="1">
      <c r="B755" s="138"/>
      <c r="C755" s="138"/>
    </row>
    <row r="756" spans="2:3" ht="12.75" customHeight="1">
      <c r="B756" s="138"/>
      <c r="C756" s="138"/>
    </row>
    <row r="757" spans="2:3" ht="12.75" customHeight="1">
      <c r="B757" s="138"/>
      <c r="C757" s="138"/>
    </row>
    <row r="758" spans="2:3" ht="12.75" customHeight="1">
      <c r="B758" s="138"/>
      <c r="C758" s="138"/>
    </row>
    <row r="759" spans="2:3" ht="12.75" customHeight="1">
      <c r="B759" s="138"/>
      <c r="C759" s="138"/>
    </row>
    <row r="760" spans="2:3" ht="12.75" customHeight="1">
      <c r="B760" s="138"/>
      <c r="C760" s="138"/>
    </row>
    <row r="761" spans="2:3" ht="12.75" customHeight="1">
      <c r="B761" s="138"/>
      <c r="C761" s="138"/>
    </row>
    <row r="762" spans="2:3" ht="12.75" customHeight="1">
      <c r="B762" s="138"/>
      <c r="C762" s="138"/>
    </row>
    <row r="763" spans="2:3" ht="12.75" customHeight="1">
      <c r="B763" s="138"/>
      <c r="C763" s="138"/>
    </row>
    <row r="764" spans="2:3" ht="12.75" customHeight="1">
      <c r="B764" s="138"/>
      <c r="C764" s="138"/>
    </row>
    <row r="765" spans="2:3" ht="12.75" customHeight="1">
      <c r="B765" s="138"/>
      <c r="C765" s="138"/>
    </row>
    <row r="766" spans="2:3" ht="12.75" customHeight="1">
      <c r="B766" s="138"/>
      <c r="C766" s="138"/>
    </row>
    <row r="767" spans="2:3" ht="12.75" customHeight="1">
      <c r="B767" s="138"/>
      <c r="C767" s="138"/>
    </row>
    <row r="768" spans="2:3" ht="12.75" customHeight="1">
      <c r="B768" s="138"/>
      <c r="C768" s="138"/>
    </row>
    <row r="769" spans="2:3" ht="12.75" customHeight="1">
      <c r="B769" s="138"/>
      <c r="C769" s="138"/>
    </row>
    <row r="770" spans="2:3" ht="12.75" customHeight="1">
      <c r="B770" s="138"/>
      <c r="C770" s="138"/>
    </row>
    <row r="771" spans="2:3" ht="12.75" customHeight="1">
      <c r="B771" s="138"/>
      <c r="C771" s="138"/>
    </row>
    <row r="772" spans="2:3" ht="12.75" customHeight="1">
      <c r="B772" s="138"/>
      <c r="C772" s="138"/>
    </row>
    <row r="773" spans="2:3" ht="12.75" customHeight="1">
      <c r="B773" s="138"/>
      <c r="C773" s="138"/>
    </row>
    <row r="774" spans="2:3" ht="12.75" customHeight="1">
      <c r="B774" s="138"/>
      <c r="C774" s="138"/>
    </row>
    <row r="775" spans="2:3" ht="12.75" customHeight="1">
      <c r="B775" s="138"/>
      <c r="C775" s="138"/>
    </row>
    <row r="776" spans="2:3" ht="12.75" customHeight="1">
      <c r="B776" s="138"/>
      <c r="C776" s="138"/>
    </row>
    <row r="777" spans="2:3" ht="12.75" customHeight="1">
      <c r="B777" s="138"/>
      <c r="C777" s="138"/>
    </row>
    <row r="778" spans="2:3" ht="12.75" customHeight="1">
      <c r="B778" s="138"/>
      <c r="C778" s="138"/>
    </row>
    <row r="779" spans="2:3" ht="12.75" customHeight="1">
      <c r="B779" s="138"/>
      <c r="C779" s="138"/>
    </row>
    <row r="780" spans="2:3" ht="12.75" customHeight="1">
      <c r="B780" s="138"/>
      <c r="C780" s="138"/>
    </row>
    <row r="781" spans="2:3" ht="12.75" customHeight="1">
      <c r="B781" s="138"/>
      <c r="C781" s="138"/>
    </row>
    <row r="782" spans="2:3" ht="12.75" customHeight="1">
      <c r="B782" s="138"/>
      <c r="C782" s="138"/>
    </row>
    <row r="783" spans="2:3" ht="12.75" customHeight="1">
      <c r="B783" s="138"/>
      <c r="C783" s="138"/>
    </row>
    <row r="784" spans="2:3" ht="12.75" customHeight="1">
      <c r="B784" s="138"/>
      <c r="C784" s="138"/>
    </row>
    <row r="785" spans="2:3" ht="12.75" customHeight="1">
      <c r="B785" s="138"/>
      <c r="C785" s="138"/>
    </row>
    <row r="786" spans="2:3" ht="12.75" customHeight="1">
      <c r="B786" s="138"/>
      <c r="C786" s="138"/>
    </row>
    <row r="787" spans="2:3" ht="12.75" customHeight="1">
      <c r="B787" s="138"/>
      <c r="C787" s="138"/>
    </row>
    <row r="788" spans="2:3" ht="12.75" customHeight="1">
      <c r="B788" s="138"/>
      <c r="C788" s="138"/>
    </row>
    <row r="789" spans="2:3" ht="12.75" customHeight="1">
      <c r="B789" s="138"/>
      <c r="C789" s="138"/>
    </row>
    <row r="790" spans="2:3" ht="12.75" customHeight="1">
      <c r="B790" s="138"/>
      <c r="C790" s="138"/>
    </row>
    <row r="791" spans="2:3" ht="12.75" customHeight="1">
      <c r="B791" s="138"/>
      <c r="C791" s="138"/>
    </row>
    <row r="792" spans="2:3" ht="12.75" customHeight="1">
      <c r="B792" s="138"/>
      <c r="C792" s="138"/>
    </row>
    <row r="793" spans="2:3" ht="12.75" customHeight="1">
      <c r="B793" s="138"/>
      <c r="C793" s="138"/>
    </row>
    <row r="794" spans="2:3" ht="12.75" customHeight="1">
      <c r="B794" s="138"/>
      <c r="C794" s="138"/>
    </row>
    <row r="795" spans="2:3" ht="12.75" customHeight="1">
      <c r="B795" s="138"/>
      <c r="C795" s="138"/>
    </row>
    <row r="796" spans="2:3" ht="12.75" customHeight="1">
      <c r="B796" s="138"/>
      <c r="C796" s="138"/>
    </row>
    <row r="797" spans="2:3" ht="12.75" customHeight="1">
      <c r="B797" s="138"/>
      <c r="C797" s="138"/>
    </row>
    <row r="798" spans="2:3" ht="12.75" customHeight="1">
      <c r="B798" s="138"/>
      <c r="C798" s="138"/>
    </row>
    <row r="799" spans="2:3" ht="12.75" customHeight="1">
      <c r="B799" s="138"/>
      <c r="C799" s="138"/>
    </row>
    <row r="800" spans="2:3" ht="12.75" customHeight="1">
      <c r="B800" s="138"/>
      <c r="C800" s="138"/>
    </row>
    <row r="801" spans="2:3" ht="12.75" customHeight="1">
      <c r="B801" s="138"/>
      <c r="C801" s="138"/>
    </row>
    <row r="802" spans="2:3" ht="12.75" customHeight="1">
      <c r="B802" s="138"/>
      <c r="C802" s="138"/>
    </row>
    <row r="803" spans="2:3" ht="12.75" customHeight="1">
      <c r="B803" s="138"/>
      <c r="C803" s="138"/>
    </row>
    <row r="804" spans="2:3" ht="12.75" customHeight="1">
      <c r="B804" s="138"/>
      <c r="C804" s="138"/>
    </row>
    <row r="805" spans="2:3" ht="12.75" customHeight="1">
      <c r="B805" s="138"/>
      <c r="C805" s="138"/>
    </row>
    <row r="806" spans="2:3" ht="12.75" customHeight="1">
      <c r="B806" s="138"/>
      <c r="C806" s="138"/>
    </row>
    <row r="807" spans="2:3" ht="12.75" customHeight="1">
      <c r="B807" s="138"/>
      <c r="C807" s="138"/>
    </row>
    <row r="808" spans="2:3" ht="12.75" customHeight="1">
      <c r="B808" s="138"/>
      <c r="C808" s="138"/>
    </row>
    <row r="809" spans="2:3" ht="12.75" customHeight="1">
      <c r="B809" s="138"/>
      <c r="C809" s="138"/>
    </row>
    <row r="810" spans="2:3" ht="12.75" customHeight="1">
      <c r="B810" s="138"/>
      <c r="C810" s="138"/>
    </row>
    <row r="811" spans="2:3" ht="12.75" customHeight="1">
      <c r="B811" s="138"/>
      <c r="C811" s="138"/>
    </row>
    <row r="812" spans="2:3" ht="12.75" customHeight="1">
      <c r="B812" s="138"/>
      <c r="C812" s="138"/>
    </row>
    <row r="813" spans="2:3" ht="12.75" customHeight="1">
      <c r="B813" s="138"/>
      <c r="C813" s="138"/>
    </row>
    <row r="814" spans="2:3" ht="12.75" customHeight="1">
      <c r="B814" s="138"/>
      <c r="C814" s="138"/>
    </row>
    <row r="815" spans="2:3" ht="12.75" customHeight="1">
      <c r="B815" s="138"/>
      <c r="C815" s="138"/>
    </row>
    <row r="816" spans="2:3" ht="12.75" customHeight="1">
      <c r="B816" s="138"/>
      <c r="C816" s="138"/>
    </row>
    <row r="817" spans="2:3" ht="12.75" customHeight="1">
      <c r="B817" s="138"/>
      <c r="C817" s="138"/>
    </row>
    <row r="818" spans="2:3" ht="12.75" customHeight="1">
      <c r="B818" s="138"/>
      <c r="C818" s="138"/>
    </row>
    <row r="819" spans="2:3" ht="12.75" customHeight="1">
      <c r="B819" s="138"/>
      <c r="C819" s="138"/>
    </row>
    <row r="820" spans="2:3" ht="12.75" customHeight="1">
      <c r="B820" s="138"/>
      <c r="C820" s="138"/>
    </row>
    <row r="821" spans="2:3" ht="12.75" customHeight="1">
      <c r="B821" s="138"/>
      <c r="C821" s="138"/>
    </row>
    <row r="822" spans="2:3" ht="12.75" customHeight="1">
      <c r="B822" s="138"/>
      <c r="C822" s="138"/>
    </row>
    <row r="823" spans="2:3" ht="12.75" customHeight="1">
      <c r="B823" s="138"/>
      <c r="C823" s="138"/>
    </row>
    <row r="824" spans="2:3" ht="12.75" customHeight="1">
      <c r="B824" s="138"/>
      <c r="C824" s="138"/>
    </row>
    <row r="825" spans="2:3" ht="12.75" customHeight="1">
      <c r="B825" s="138"/>
      <c r="C825" s="138"/>
    </row>
    <row r="826" spans="2:3" ht="12.75" customHeight="1">
      <c r="B826" s="138"/>
      <c r="C826" s="138"/>
    </row>
    <row r="827" spans="2:3" ht="12.75" customHeight="1">
      <c r="B827" s="138"/>
      <c r="C827" s="138"/>
    </row>
    <row r="828" spans="2:3" ht="12.75" customHeight="1">
      <c r="B828" s="138"/>
      <c r="C828" s="138"/>
    </row>
    <row r="829" spans="2:3" ht="12.75" customHeight="1">
      <c r="B829" s="138"/>
      <c r="C829" s="138"/>
    </row>
    <row r="830" spans="2:3" ht="12.75" customHeight="1">
      <c r="B830" s="138"/>
      <c r="C830" s="138"/>
    </row>
    <row r="831" spans="2:3" ht="12.75" customHeight="1">
      <c r="B831" s="138"/>
      <c r="C831" s="138"/>
    </row>
    <row r="832" spans="2:3" ht="12.75" customHeight="1">
      <c r="B832" s="138"/>
      <c r="C832" s="138"/>
    </row>
    <row r="833" spans="2:3" ht="12.75" customHeight="1">
      <c r="B833" s="138"/>
      <c r="C833" s="138"/>
    </row>
    <row r="834" spans="2:3" ht="12.75" customHeight="1">
      <c r="B834" s="138"/>
      <c r="C834" s="138"/>
    </row>
    <row r="835" spans="2:3" ht="12.75" customHeight="1">
      <c r="B835" s="138"/>
      <c r="C835" s="138"/>
    </row>
    <row r="836" spans="2:3" ht="12.75" customHeight="1">
      <c r="B836" s="138"/>
      <c r="C836" s="138"/>
    </row>
    <row r="837" spans="2:3" ht="12.75" customHeight="1">
      <c r="B837" s="138"/>
      <c r="C837" s="138"/>
    </row>
    <row r="838" spans="2:3" ht="12.75" customHeight="1">
      <c r="B838" s="138"/>
      <c r="C838" s="138"/>
    </row>
    <row r="839" spans="2:3" ht="12.75" customHeight="1">
      <c r="B839" s="138"/>
      <c r="C839" s="138"/>
    </row>
    <row r="840" spans="2:3" ht="12.75" customHeight="1">
      <c r="B840" s="138"/>
      <c r="C840" s="138"/>
    </row>
    <row r="841" spans="2:3" ht="12.75" customHeight="1">
      <c r="B841" s="138"/>
      <c r="C841" s="138"/>
    </row>
    <row r="842" spans="2:3" ht="12.75" customHeight="1">
      <c r="B842" s="138"/>
      <c r="C842" s="138"/>
    </row>
    <row r="843" spans="2:3" ht="12.75" customHeight="1">
      <c r="B843" s="138"/>
      <c r="C843" s="138"/>
    </row>
    <row r="844" spans="2:3" ht="12.75" customHeight="1">
      <c r="B844" s="138"/>
      <c r="C844" s="138"/>
    </row>
    <row r="845" spans="2:3" ht="12.75" customHeight="1">
      <c r="B845" s="138"/>
      <c r="C845" s="138"/>
    </row>
    <row r="846" spans="2:3" ht="12.75" customHeight="1">
      <c r="B846" s="138"/>
      <c r="C846" s="138"/>
    </row>
    <row r="847" spans="2:3" ht="12.75" customHeight="1">
      <c r="B847" s="138"/>
      <c r="C847" s="138"/>
    </row>
    <row r="848" spans="2:3" ht="12.75" customHeight="1">
      <c r="B848" s="138"/>
      <c r="C848" s="138"/>
    </row>
    <row r="849" spans="2:3" ht="12.75" customHeight="1">
      <c r="B849" s="138"/>
      <c r="C849" s="138"/>
    </row>
    <row r="850" spans="2:3" ht="12.75" customHeight="1">
      <c r="B850" s="138"/>
      <c r="C850" s="138"/>
    </row>
    <row r="851" spans="2:3" ht="12.75" customHeight="1">
      <c r="B851" s="138"/>
      <c r="C851" s="138"/>
    </row>
    <row r="852" spans="2:3" ht="12.75" customHeight="1">
      <c r="B852" s="138"/>
      <c r="C852" s="138"/>
    </row>
    <row r="853" spans="2:3" ht="12.75" customHeight="1">
      <c r="B853" s="138"/>
      <c r="C853" s="138"/>
    </row>
    <row r="854" spans="2:3" ht="12.75" customHeight="1">
      <c r="B854" s="138"/>
      <c r="C854" s="138"/>
    </row>
    <row r="855" spans="2:3" ht="12.75" customHeight="1">
      <c r="B855" s="138"/>
      <c r="C855" s="138"/>
    </row>
    <row r="856" spans="2:3" ht="12.75" customHeight="1">
      <c r="B856" s="138"/>
      <c r="C856" s="138"/>
    </row>
    <row r="857" spans="2:3" ht="12.75" customHeight="1">
      <c r="B857" s="138"/>
      <c r="C857" s="138"/>
    </row>
    <row r="858" spans="2:3" ht="12.75" customHeight="1">
      <c r="B858" s="138"/>
      <c r="C858" s="138"/>
    </row>
    <row r="859" spans="2:3" ht="12.75" customHeight="1">
      <c r="B859" s="138"/>
      <c r="C859" s="138"/>
    </row>
    <row r="860" spans="2:3" ht="12.75" customHeight="1">
      <c r="B860" s="138"/>
      <c r="C860" s="138"/>
    </row>
    <row r="861" spans="2:3" ht="12.75" customHeight="1">
      <c r="B861" s="138"/>
      <c r="C861" s="138"/>
    </row>
    <row r="862" spans="2:3" ht="12.75" customHeight="1">
      <c r="B862" s="138"/>
      <c r="C862" s="138"/>
    </row>
    <row r="863" spans="2:3" ht="12.75" customHeight="1">
      <c r="B863" s="138"/>
      <c r="C863" s="138"/>
    </row>
    <row r="864" spans="2:3" ht="12.75" customHeight="1">
      <c r="B864" s="138"/>
      <c r="C864" s="138"/>
    </row>
    <row r="865" spans="2:3" ht="12.75" customHeight="1">
      <c r="B865" s="138"/>
      <c r="C865" s="138"/>
    </row>
    <row r="866" spans="2:3" ht="12.75" customHeight="1">
      <c r="B866" s="138"/>
      <c r="C866" s="138"/>
    </row>
    <row r="867" spans="2:3" ht="12.75" customHeight="1">
      <c r="B867" s="138"/>
      <c r="C867" s="138"/>
    </row>
    <row r="868" spans="2:3" ht="12.75" customHeight="1">
      <c r="B868" s="138"/>
      <c r="C868" s="138"/>
    </row>
    <row r="869" spans="2:3" ht="12.75" customHeight="1">
      <c r="B869" s="138"/>
      <c r="C869" s="138"/>
    </row>
    <row r="870" spans="2:3" ht="12.75" customHeight="1">
      <c r="B870" s="138"/>
      <c r="C870" s="138"/>
    </row>
    <row r="871" spans="2:3" ht="12.75" customHeight="1">
      <c r="B871" s="138"/>
      <c r="C871" s="138"/>
    </row>
    <row r="872" spans="2:3" ht="12.75" customHeight="1">
      <c r="B872" s="138"/>
      <c r="C872" s="138"/>
    </row>
    <row r="873" spans="2:3" ht="12.75" customHeight="1">
      <c r="B873" s="138"/>
      <c r="C873" s="138"/>
    </row>
    <row r="874" spans="2:3" ht="12.75" customHeight="1">
      <c r="B874" s="138"/>
      <c r="C874" s="138"/>
    </row>
    <row r="875" spans="2:3" ht="12.75" customHeight="1">
      <c r="B875" s="138"/>
      <c r="C875" s="138"/>
    </row>
    <row r="876" spans="2:3" ht="12.75" customHeight="1">
      <c r="B876" s="138"/>
      <c r="C876" s="138"/>
    </row>
    <row r="877" spans="2:3" ht="12.75" customHeight="1">
      <c r="B877" s="138"/>
      <c r="C877" s="138"/>
    </row>
    <row r="878" spans="2:3" ht="12.75" customHeight="1">
      <c r="B878" s="138"/>
      <c r="C878" s="138"/>
    </row>
    <row r="879" spans="2:3" ht="12.75" customHeight="1">
      <c r="B879" s="138"/>
      <c r="C879" s="138"/>
    </row>
    <row r="880" spans="2:3" ht="12.75" customHeight="1">
      <c r="B880" s="138"/>
      <c r="C880" s="138"/>
    </row>
    <row r="881" spans="2:3" ht="12.75" customHeight="1">
      <c r="B881" s="138"/>
      <c r="C881" s="138"/>
    </row>
    <row r="882" spans="2:3" ht="12.75" customHeight="1">
      <c r="B882" s="138"/>
      <c r="C882" s="138"/>
    </row>
    <row r="883" spans="2:3" ht="12.75" customHeight="1">
      <c r="B883" s="138"/>
      <c r="C883" s="138"/>
    </row>
    <row r="884" spans="2:3" ht="12.75" customHeight="1">
      <c r="B884" s="138"/>
      <c r="C884" s="138"/>
    </row>
    <row r="885" spans="2:3" ht="12.75" customHeight="1">
      <c r="B885" s="138"/>
      <c r="C885" s="138"/>
    </row>
    <row r="886" spans="2:3" ht="12.75" customHeight="1">
      <c r="B886" s="138"/>
      <c r="C886" s="138"/>
    </row>
    <row r="887" spans="2:3" ht="12.75" customHeight="1">
      <c r="B887" s="138"/>
      <c r="C887" s="138"/>
    </row>
    <row r="888" spans="2:3" ht="12.75" customHeight="1">
      <c r="B888" s="138"/>
      <c r="C888" s="138"/>
    </row>
    <row r="889" spans="2:3" ht="12.75" customHeight="1">
      <c r="B889" s="138"/>
      <c r="C889" s="138"/>
    </row>
    <row r="890" spans="2:3" ht="12.75" customHeight="1">
      <c r="B890" s="138"/>
      <c r="C890" s="138"/>
    </row>
    <row r="891" spans="2:3" ht="12.75" customHeight="1">
      <c r="B891" s="138"/>
      <c r="C891" s="138"/>
    </row>
    <row r="892" spans="2:3" ht="12.75" customHeight="1">
      <c r="B892" s="138"/>
      <c r="C892" s="138"/>
    </row>
    <row r="893" spans="2:3" ht="12.75" customHeight="1">
      <c r="B893" s="138"/>
      <c r="C893" s="138"/>
    </row>
    <row r="894" spans="2:3" ht="12.75" customHeight="1">
      <c r="B894" s="138"/>
      <c r="C894" s="138"/>
    </row>
    <row r="895" spans="2:3" ht="12.75" customHeight="1">
      <c r="B895" s="138"/>
      <c r="C895" s="138"/>
    </row>
    <row r="896" spans="2:3" ht="12.75" customHeight="1">
      <c r="B896" s="138"/>
      <c r="C896" s="138"/>
    </row>
    <row r="897" spans="2:3" ht="12.75" customHeight="1">
      <c r="B897" s="138"/>
      <c r="C897" s="138"/>
    </row>
    <row r="898" spans="2:3" ht="12.75" customHeight="1">
      <c r="B898" s="138"/>
      <c r="C898" s="138"/>
    </row>
    <row r="899" spans="2:3" ht="12.75" customHeight="1">
      <c r="B899" s="138"/>
      <c r="C899" s="138"/>
    </row>
    <row r="900" spans="2:3" ht="12.75" customHeight="1">
      <c r="B900" s="138"/>
      <c r="C900" s="138"/>
    </row>
    <row r="901" spans="2:3" ht="12.75" customHeight="1">
      <c r="B901" s="138"/>
      <c r="C901" s="138"/>
    </row>
    <row r="902" spans="2:3" ht="12.75" customHeight="1">
      <c r="B902" s="138"/>
      <c r="C902" s="138"/>
    </row>
    <row r="903" spans="2:3" ht="12.75" customHeight="1">
      <c r="B903" s="138"/>
      <c r="C903" s="138"/>
    </row>
    <row r="904" spans="2:3" ht="12.75" customHeight="1">
      <c r="B904" s="138"/>
      <c r="C904" s="138"/>
    </row>
    <row r="905" spans="2:3" ht="12.75" customHeight="1">
      <c r="B905" s="138"/>
      <c r="C905" s="138"/>
    </row>
    <row r="906" spans="2:3" ht="12.75" customHeight="1">
      <c r="B906" s="138"/>
      <c r="C906" s="138"/>
    </row>
    <row r="907" spans="2:3" ht="12.75" customHeight="1">
      <c r="B907" s="138"/>
      <c r="C907" s="138"/>
    </row>
    <row r="908" spans="2:3" ht="12.75" customHeight="1">
      <c r="B908" s="138"/>
      <c r="C908" s="138"/>
    </row>
    <row r="909" spans="2:3" ht="12.75" customHeight="1">
      <c r="B909" s="138"/>
      <c r="C909" s="138"/>
    </row>
    <row r="910" spans="2:3" ht="12.75" customHeight="1">
      <c r="B910" s="138"/>
      <c r="C910" s="138"/>
    </row>
    <row r="911" spans="2:3" ht="12.75" customHeight="1">
      <c r="B911" s="138"/>
      <c r="C911" s="138"/>
    </row>
    <row r="912" spans="2:3" ht="12.75" customHeight="1">
      <c r="B912" s="138"/>
      <c r="C912" s="138"/>
    </row>
    <row r="913" spans="2:3" ht="12.75" customHeight="1">
      <c r="B913" s="138"/>
      <c r="C913" s="138"/>
    </row>
    <row r="914" spans="2:3" ht="12.75" customHeight="1">
      <c r="B914" s="138"/>
      <c r="C914" s="138"/>
    </row>
    <row r="915" spans="2:3" ht="12.75" customHeight="1">
      <c r="B915" s="138"/>
      <c r="C915" s="138"/>
    </row>
    <row r="916" spans="2:3" ht="12.75" customHeight="1">
      <c r="B916" s="138"/>
      <c r="C916" s="138"/>
    </row>
    <row r="917" spans="2:3" ht="12.75" customHeight="1">
      <c r="B917" s="138"/>
      <c r="C917" s="138"/>
    </row>
    <row r="918" spans="2:3" ht="12.75" customHeight="1">
      <c r="B918" s="138"/>
      <c r="C918" s="138"/>
    </row>
    <row r="919" spans="2:3" ht="12.75" customHeight="1">
      <c r="B919" s="138"/>
      <c r="C919" s="138"/>
    </row>
    <row r="920" spans="2:3" ht="12.75" customHeight="1">
      <c r="B920" s="138"/>
      <c r="C920" s="138"/>
    </row>
    <row r="921" spans="2:3" ht="12.75" customHeight="1">
      <c r="B921" s="138"/>
      <c r="C921" s="138"/>
    </row>
    <row r="922" spans="2:3" ht="12.75" customHeight="1">
      <c r="B922" s="138"/>
      <c r="C922" s="138"/>
    </row>
    <row r="923" spans="2:3" ht="12.75" customHeight="1">
      <c r="B923" s="138"/>
      <c r="C923" s="138"/>
    </row>
    <row r="924" spans="2:3" ht="12.75" customHeight="1">
      <c r="B924" s="138"/>
      <c r="C924" s="138"/>
    </row>
    <row r="925" spans="2:3" ht="12.75" customHeight="1">
      <c r="B925" s="138"/>
      <c r="C925" s="138"/>
    </row>
    <row r="926" spans="2:3" ht="12.75" customHeight="1">
      <c r="B926" s="138"/>
      <c r="C926" s="138"/>
    </row>
    <row r="927" spans="2:3" ht="12.75" customHeight="1">
      <c r="B927" s="138"/>
      <c r="C927" s="138"/>
    </row>
    <row r="928" spans="2:3" ht="12.75" customHeight="1">
      <c r="B928" s="138"/>
      <c r="C928" s="138"/>
    </row>
    <row r="929" spans="2:3" ht="12.75" customHeight="1">
      <c r="B929" s="138"/>
      <c r="C929" s="138"/>
    </row>
    <row r="930" spans="2:3" ht="12.75" customHeight="1">
      <c r="B930" s="138"/>
      <c r="C930" s="138"/>
    </row>
    <row r="931" spans="2:3" ht="12.75" customHeight="1">
      <c r="B931" s="138"/>
      <c r="C931" s="138"/>
    </row>
    <row r="932" spans="2:3" ht="12.75" customHeight="1">
      <c r="B932" s="138"/>
      <c r="C932" s="138"/>
    </row>
    <row r="933" spans="2:3" ht="12.75" customHeight="1">
      <c r="B933" s="138"/>
      <c r="C933" s="138"/>
    </row>
    <row r="934" spans="2:3" ht="12.75" customHeight="1">
      <c r="B934" s="138"/>
      <c r="C934" s="138"/>
    </row>
    <row r="935" spans="2:3" ht="12.75" customHeight="1">
      <c r="B935" s="138"/>
      <c r="C935" s="138"/>
    </row>
    <row r="936" spans="2:3" ht="12.75" customHeight="1">
      <c r="B936" s="138"/>
      <c r="C936" s="138"/>
    </row>
    <row r="937" spans="2:3" ht="12.75" customHeight="1">
      <c r="B937" s="138"/>
      <c r="C937" s="138"/>
    </row>
    <row r="938" spans="2:3" ht="12.75" customHeight="1">
      <c r="B938" s="138"/>
      <c r="C938" s="138"/>
    </row>
    <row r="939" spans="2:3" ht="12.75" customHeight="1">
      <c r="B939" s="138"/>
      <c r="C939" s="138"/>
    </row>
    <row r="940" spans="2:3" ht="12.75" customHeight="1">
      <c r="B940" s="138"/>
      <c r="C940" s="138"/>
    </row>
    <row r="941" spans="2:3" ht="12.75" customHeight="1">
      <c r="B941" s="138"/>
      <c r="C941" s="138"/>
    </row>
    <row r="942" spans="2:3" ht="12.75" customHeight="1">
      <c r="B942" s="138"/>
      <c r="C942" s="138"/>
    </row>
    <row r="943" spans="2:3" ht="12.75" customHeight="1">
      <c r="B943" s="138"/>
      <c r="C943" s="138"/>
    </row>
    <row r="944" spans="2:3" ht="12.75" customHeight="1">
      <c r="B944" s="138"/>
      <c r="C944" s="138"/>
    </row>
    <row r="945" spans="2:3" ht="12.75" customHeight="1">
      <c r="B945" s="138"/>
      <c r="C945" s="138"/>
    </row>
    <row r="946" spans="2:3" ht="12.75" customHeight="1">
      <c r="B946" s="138"/>
      <c r="C946" s="138"/>
    </row>
    <row r="947" spans="2:3" ht="12.75" customHeight="1">
      <c r="B947" s="138"/>
      <c r="C947" s="138"/>
    </row>
    <row r="948" spans="2:3" ht="12.75" customHeight="1">
      <c r="B948" s="138"/>
      <c r="C948" s="138"/>
    </row>
    <row r="949" spans="2:3" ht="12.75" customHeight="1">
      <c r="B949" s="138"/>
      <c r="C949" s="138"/>
    </row>
    <row r="950" spans="2:3" ht="12.75" customHeight="1">
      <c r="B950" s="138"/>
      <c r="C950" s="138"/>
    </row>
    <row r="951" spans="2:3" ht="12.75" customHeight="1">
      <c r="B951" s="138"/>
      <c r="C951" s="138"/>
    </row>
    <row r="952" spans="2:3" ht="12.75" customHeight="1">
      <c r="B952" s="138"/>
      <c r="C952" s="138"/>
    </row>
    <row r="953" spans="2:3" ht="12.75" customHeight="1">
      <c r="B953" s="138"/>
      <c r="C953" s="138"/>
    </row>
    <row r="954" spans="2:3" ht="12.75" customHeight="1">
      <c r="B954" s="138"/>
      <c r="C954" s="138"/>
    </row>
    <row r="955" spans="2:3" ht="12.75" customHeight="1">
      <c r="B955" s="138"/>
      <c r="C955" s="138"/>
    </row>
    <row r="956" spans="2:3" ht="12.75" customHeight="1">
      <c r="B956" s="138"/>
      <c r="C956" s="138"/>
    </row>
    <row r="957" spans="2:3" ht="12.75" customHeight="1">
      <c r="B957" s="138"/>
      <c r="C957" s="138"/>
    </row>
    <row r="958" spans="2:3" ht="12.75" customHeight="1">
      <c r="B958" s="138"/>
      <c r="C958" s="138"/>
    </row>
    <row r="959" spans="2:3" ht="12.75" customHeight="1">
      <c r="B959" s="138"/>
      <c r="C959" s="138"/>
    </row>
    <row r="960" spans="2:3" ht="12.75" customHeight="1">
      <c r="B960" s="138"/>
      <c r="C960" s="138"/>
    </row>
    <row r="961" spans="2:3" ht="12.75" customHeight="1">
      <c r="B961" s="138"/>
      <c r="C961" s="138"/>
    </row>
    <row r="962" spans="2:3" ht="12.75" customHeight="1">
      <c r="B962" s="138"/>
      <c r="C962" s="138"/>
    </row>
    <row r="963" spans="2:3" ht="12.75" customHeight="1">
      <c r="B963" s="138"/>
      <c r="C963" s="138"/>
    </row>
    <row r="964" spans="2:3" ht="12.75" customHeight="1">
      <c r="B964" s="138"/>
      <c r="C964" s="138"/>
    </row>
    <row r="965" spans="2:3" ht="12.75" customHeight="1">
      <c r="B965" s="138"/>
      <c r="C965" s="138"/>
    </row>
    <row r="966" spans="2:3" ht="12.75" customHeight="1">
      <c r="B966" s="138"/>
      <c r="C966" s="138"/>
    </row>
    <row r="967" spans="2:3" ht="12.75" customHeight="1">
      <c r="B967" s="138"/>
      <c r="C967" s="138"/>
    </row>
    <row r="968" spans="2:3" ht="12.75" customHeight="1">
      <c r="B968" s="138"/>
      <c r="C968" s="138"/>
    </row>
    <row r="969" spans="2:3" ht="12.75" customHeight="1">
      <c r="B969" s="138"/>
      <c r="C969" s="138"/>
    </row>
    <row r="970" spans="2:3" ht="12.75" customHeight="1">
      <c r="B970" s="138"/>
      <c r="C970" s="138"/>
    </row>
    <row r="971" spans="2:3" ht="12.75" customHeight="1">
      <c r="B971" s="138"/>
      <c r="C971" s="138"/>
    </row>
    <row r="972" spans="2:3" ht="12.75" customHeight="1">
      <c r="B972" s="138"/>
      <c r="C972" s="138"/>
    </row>
    <row r="973" spans="2:3" ht="12.75" customHeight="1">
      <c r="B973" s="138"/>
      <c r="C973" s="138"/>
    </row>
    <row r="974" spans="2:3" ht="12.75" customHeight="1">
      <c r="B974" s="138"/>
      <c r="C974" s="138"/>
    </row>
    <row r="975" spans="2:3" ht="12.75" customHeight="1">
      <c r="B975" s="138"/>
      <c r="C975" s="138"/>
    </row>
    <row r="976" spans="2:3" ht="12.75" customHeight="1">
      <c r="B976" s="138"/>
      <c r="C976" s="138"/>
    </row>
    <row r="977" spans="2:3" ht="12.75" customHeight="1">
      <c r="B977" s="138"/>
      <c r="C977" s="138"/>
    </row>
    <row r="978" spans="2:3" ht="12.75" customHeight="1">
      <c r="B978" s="138"/>
      <c r="C978" s="138"/>
    </row>
    <row r="979" spans="2:3" ht="12.75" customHeight="1">
      <c r="B979" s="138"/>
      <c r="C979" s="138"/>
    </row>
    <row r="980" spans="2:3" ht="12.75" customHeight="1">
      <c r="B980" s="138"/>
      <c r="C980" s="138"/>
    </row>
    <row r="981" spans="2:3" ht="12.75" customHeight="1">
      <c r="B981" s="138"/>
      <c r="C981" s="138"/>
    </row>
    <row r="982" spans="2:3" ht="12.75" customHeight="1">
      <c r="B982" s="138"/>
      <c r="C982" s="138"/>
    </row>
    <row r="983" spans="2:3" ht="12.75" customHeight="1">
      <c r="B983" s="138"/>
      <c r="C983" s="138"/>
    </row>
    <row r="984" spans="2:3" ht="12.75" customHeight="1">
      <c r="B984" s="138"/>
      <c r="C984" s="138"/>
    </row>
    <row r="985" spans="2:3" ht="12.75" customHeight="1">
      <c r="B985" s="138"/>
      <c r="C985" s="138"/>
    </row>
    <row r="986" spans="2:3" ht="12.75" customHeight="1">
      <c r="B986" s="138"/>
      <c r="C986" s="138"/>
    </row>
    <row r="987" spans="2:3" ht="12.75" customHeight="1">
      <c r="B987" s="138"/>
      <c r="C987" s="138"/>
    </row>
    <row r="988" spans="2:3" ht="12.75" customHeight="1">
      <c r="B988" s="138"/>
      <c r="C988" s="138"/>
    </row>
    <row r="989" spans="2:3" ht="12.75" customHeight="1">
      <c r="B989" s="138"/>
      <c r="C989" s="138"/>
    </row>
    <row r="990" spans="2:3" ht="12.75" customHeight="1">
      <c r="B990" s="138"/>
      <c r="C990" s="138"/>
    </row>
    <row r="991" spans="2:3" ht="12.75" customHeight="1">
      <c r="B991" s="138"/>
      <c r="C991" s="138"/>
    </row>
    <row r="992" spans="2:3" ht="12.75" customHeight="1">
      <c r="B992" s="138"/>
      <c r="C992" s="138"/>
    </row>
    <row r="993" spans="2:3" ht="12.75" customHeight="1">
      <c r="B993" s="138"/>
      <c r="C993" s="138"/>
    </row>
    <row r="994" spans="2:3" ht="12.75" customHeight="1">
      <c r="B994" s="138"/>
      <c r="C994" s="138"/>
    </row>
    <row r="995" spans="2:3" ht="12.75" customHeight="1">
      <c r="B995" s="138"/>
      <c r="C995" s="138"/>
    </row>
    <row r="996" spans="2:3" ht="12.75" customHeight="1">
      <c r="B996" s="138"/>
      <c r="C996" s="138"/>
    </row>
    <row r="997" spans="2:3" ht="12.75" customHeight="1">
      <c r="B997" s="138"/>
      <c r="C997" s="138"/>
    </row>
    <row r="998" spans="2:3" ht="12.75" customHeight="1">
      <c r="B998" s="138"/>
      <c r="C998" s="138"/>
    </row>
    <row r="999" spans="2:3" ht="12.75" customHeight="1">
      <c r="B999" s="138"/>
      <c r="C999" s="138"/>
    </row>
    <row r="1000" spans="2:3" ht="12.75" customHeight="1">
      <c r="B1000" s="138"/>
      <c r="C1000" s="138"/>
    </row>
  </sheetData>
  <mergeCells count="14">
    <mergeCell ref="C32:G32"/>
    <mergeCell ref="C33:G33"/>
    <mergeCell ref="A1:G1"/>
    <mergeCell ref="C2:G2"/>
    <mergeCell ref="C3:G3"/>
    <mergeCell ref="C4:G4"/>
    <mergeCell ref="C10:G10"/>
    <mergeCell ref="C14:G14"/>
    <mergeCell ref="C16:G16"/>
    <mergeCell ref="C19:G19"/>
    <mergeCell ref="C21:G21"/>
    <mergeCell ref="C29:G29"/>
    <mergeCell ref="C30:G30"/>
    <mergeCell ref="C31:G31"/>
  </mergeCells>
  <printOptions/>
  <pageMargins left="0.25" right="0.25" top="0.75" bottom="0.75" header="0.3" footer="0.3"/>
  <pageSetup horizontalDpi="600" verticalDpi="600" orientation="landscape" paperSize="9" r:id="rId3"/>
  <headerFooter>
    <oddFooter>&amp;LZpracováno programem BUILDpower S,  © RTS, a.s.&amp;RStránka &amp;P z</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BB1000"/>
  <sheetViews>
    <sheetView workbookViewId="0" topLeftCell="A1">
      <pane ySplit="7" topLeftCell="A8" activePane="bottomLeft" state="frozen"/>
      <selection pane="topLeft" activeCell="AA35" sqref="AA35"/>
      <selection pane="bottomLeft" activeCell="S26" sqref="S26"/>
    </sheetView>
  </sheetViews>
  <sheetFormatPr defaultColWidth="14.421875" defaultRowHeight="15" customHeight="1" outlineLevelRow="2"/>
  <cols>
    <col min="1" max="1" width="3.421875" style="0" customWidth="1"/>
    <col min="2" max="2" width="12.57421875" style="0" customWidth="1"/>
    <col min="3" max="3" width="63.140625" style="0" customWidth="1"/>
    <col min="4" max="4" width="4.8515625" style="0" customWidth="1"/>
    <col min="5" max="5" width="10.57421875" style="0" customWidth="1"/>
    <col min="6" max="6" width="9.8515625" style="0" customWidth="1"/>
    <col min="7" max="7" width="12.8515625" style="0" customWidth="1"/>
    <col min="8" max="17" width="8.8515625" style="0" hidden="1" customWidth="1"/>
    <col min="18" max="18" width="6.8515625" style="0" customWidth="1"/>
    <col min="19" max="19" width="8.8515625" style="0" customWidth="1"/>
    <col min="20" max="20" width="8.421875" style="0" customWidth="1"/>
    <col min="21" max="25" width="8.8515625" style="0" hidden="1" customWidth="1"/>
    <col min="26" max="28" width="8.8515625" style="0" customWidth="1"/>
    <col min="29" max="29" width="8.8515625" style="0" hidden="1" customWidth="1"/>
    <col min="30" max="30" width="8.8515625" style="0" customWidth="1"/>
    <col min="31" max="41" width="8.8515625" style="0" hidden="1" customWidth="1"/>
    <col min="42" max="54" width="8.8515625" style="0" customWidth="1"/>
  </cols>
  <sheetData>
    <row r="1" spans="1:33" ht="15.75" customHeight="1">
      <c r="A1" s="244" t="s">
        <v>117</v>
      </c>
      <c r="B1" s="220"/>
      <c r="C1" s="220"/>
      <c r="D1" s="220"/>
      <c r="E1" s="220"/>
      <c r="F1" s="220"/>
      <c r="G1" s="220"/>
      <c r="AG1" s="111" t="s">
        <v>118</v>
      </c>
    </row>
    <row r="2" spans="1:33" ht="24.75" customHeight="1">
      <c r="A2" s="132" t="s">
        <v>114</v>
      </c>
      <c r="B2" s="133" t="s">
        <v>5</v>
      </c>
      <c r="C2" s="245" t="s">
        <v>6</v>
      </c>
      <c r="D2" s="202"/>
      <c r="E2" s="202"/>
      <c r="F2" s="202"/>
      <c r="G2" s="205"/>
      <c r="AG2" s="111" t="s">
        <v>119</v>
      </c>
    </row>
    <row r="3" spans="1:33" ht="24.75" customHeight="1">
      <c r="A3" s="132" t="s">
        <v>115</v>
      </c>
      <c r="B3" s="133" t="s">
        <v>52</v>
      </c>
      <c r="C3" s="245" t="s">
        <v>53</v>
      </c>
      <c r="D3" s="202"/>
      <c r="E3" s="202"/>
      <c r="F3" s="202"/>
      <c r="G3" s="205"/>
      <c r="AC3" s="138" t="s">
        <v>119</v>
      </c>
      <c r="AG3" s="111" t="s">
        <v>120</v>
      </c>
    </row>
    <row r="4" spans="1:33" ht="24.75" customHeight="1">
      <c r="A4" s="139" t="s">
        <v>116</v>
      </c>
      <c r="B4" s="140" t="s">
        <v>64</v>
      </c>
      <c r="C4" s="246" t="s">
        <v>65</v>
      </c>
      <c r="D4" s="202"/>
      <c r="E4" s="202"/>
      <c r="F4" s="202"/>
      <c r="G4" s="205"/>
      <c r="AG4" s="111" t="s">
        <v>121</v>
      </c>
    </row>
    <row r="5" spans="2:4" ht="12.75" customHeight="1">
      <c r="B5" s="138"/>
      <c r="C5" s="138"/>
      <c r="D5" s="86"/>
    </row>
    <row r="6" spans="1:25" ht="12.75" customHeight="1">
      <c r="A6" s="141" t="s">
        <v>122</v>
      </c>
      <c r="B6" s="142" t="s">
        <v>123</v>
      </c>
      <c r="C6" s="142" t="s">
        <v>124</v>
      </c>
      <c r="D6" s="143" t="s">
        <v>125</v>
      </c>
      <c r="E6" s="141" t="s">
        <v>126</v>
      </c>
      <c r="F6" s="144" t="s">
        <v>127</v>
      </c>
      <c r="G6" s="141" t="s">
        <v>21</v>
      </c>
      <c r="H6" s="145" t="s">
        <v>128</v>
      </c>
      <c r="I6" s="145" t="s">
        <v>129</v>
      </c>
      <c r="J6" s="145" t="s">
        <v>130</v>
      </c>
      <c r="K6" s="145" t="s">
        <v>131</v>
      </c>
      <c r="L6" s="145" t="s">
        <v>132</v>
      </c>
      <c r="M6" s="145" t="s">
        <v>133</v>
      </c>
      <c r="N6" s="145" t="s">
        <v>134</v>
      </c>
      <c r="O6" s="145" t="s">
        <v>135</v>
      </c>
      <c r="P6" s="145" t="s">
        <v>136</v>
      </c>
      <c r="Q6" s="145" t="s">
        <v>137</v>
      </c>
      <c r="R6" s="145" t="s">
        <v>138</v>
      </c>
      <c r="S6" s="145" t="s">
        <v>139</v>
      </c>
      <c r="T6" s="145" t="s">
        <v>140</v>
      </c>
      <c r="U6" s="145" t="s">
        <v>141</v>
      </c>
      <c r="V6" s="145" t="s">
        <v>142</v>
      </c>
      <c r="W6" s="145" t="s">
        <v>143</v>
      </c>
      <c r="X6" s="145" t="s">
        <v>144</v>
      </c>
      <c r="Y6" s="145" t="s">
        <v>145</v>
      </c>
    </row>
    <row r="7" spans="1:25" ht="12.75" customHeight="1" hidden="1">
      <c r="A7" s="131"/>
      <c r="B7" s="134"/>
      <c r="C7" s="134"/>
      <c r="D7" s="136"/>
      <c r="E7" s="146"/>
      <c r="F7" s="147"/>
      <c r="G7" s="147"/>
      <c r="H7" s="147"/>
      <c r="I7" s="147"/>
      <c r="J7" s="147"/>
      <c r="K7" s="147"/>
      <c r="L7" s="147"/>
      <c r="M7" s="147"/>
      <c r="N7" s="146"/>
      <c r="O7" s="146"/>
      <c r="P7" s="146"/>
      <c r="Q7" s="146"/>
      <c r="R7" s="147"/>
      <c r="S7" s="147"/>
      <c r="T7" s="147"/>
      <c r="U7" s="147"/>
      <c r="V7" s="147"/>
      <c r="W7" s="147"/>
      <c r="X7" s="147"/>
      <c r="Y7" s="147"/>
    </row>
    <row r="8" spans="1:33" ht="12.75" customHeight="1">
      <c r="A8" s="148" t="s">
        <v>146</v>
      </c>
      <c r="B8" s="149" t="s">
        <v>108</v>
      </c>
      <c r="C8" s="150" t="s">
        <v>109</v>
      </c>
      <c r="D8" s="151"/>
      <c r="E8" s="152"/>
      <c r="F8" s="153"/>
      <c r="G8" s="153">
        <f>SUMIF(AG9:AG12,"&lt;&gt;NOR",G9:G12)</f>
        <v>0</v>
      </c>
      <c r="H8" s="153"/>
      <c r="I8" s="153">
        <f>SUM(I9:I12)</f>
        <v>5740</v>
      </c>
      <c r="J8" s="153"/>
      <c r="K8" s="153">
        <f>SUM(K9:K12)</f>
        <v>15280</v>
      </c>
      <c r="L8" s="153"/>
      <c r="M8" s="153">
        <f>SUM(M9:M12)</f>
        <v>0</v>
      </c>
      <c r="N8" s="152"/>
      <c r="O8" s="152">
        <f>SUM(O9:O12)</f>
        <v>0.06</v>
      </c>
      <c r="P8" s="152"/>
      <c r="Q8" s="152">
        <f>SUM(Q9:Q12)</f>
        <v>0</v>
      </c>
      <c r="R8" s="153"/>
      <c r="S8" s="153"/>
      <c r="T8" s="154"/>
      <c r="U8" s="155"/>
      <c r="V8" s="155">
        <f>SUM(V9:V12)</f>
        <v>29</v>
      </c>
      <c r="W8" s="155"/>
      <c r="X8" s="155"/>
      <c r="Y8" s="155"/>
      <c r="AG8" s="111" t="s">
        <v>147</v>
      </c>
    </row>
    <row r="9" spans="1:54" ht="12.75" customHeight="1" outlineLevel="1">
      <c r="A9" s="166">
        <v>1</v>
      </c>
      <c r="B9" s="167" t="s">
        <v>541</v>
      </c>
      <c r="C9" s="168" t="s">
        <v>542</v>
      </c>
      <c r="D9" s="169" t="s">
        <v>266</v>
      </c>
      <c r="E9" s="170">
        <v>200</v>
      </c>
      <c r="F9" s="171"/>
      <c r="G9" s="172">
        <f>ROUND(E9*F9,2)</f>
        <v>0</v>
      </c>
      <c r="H9" s="171">
        <v>0</v>
      </c>
      <c r="I9" s="172">
        <f>ROUND(E9*H9,2)</f>
        <v>0</v>
      </c>
      <c r="J9" s="171">
        <v>76.4</v>
      </c>
      <c r="K9" s="172">
        <f>ROUND(E9*J9,2)</f>
        <v>15280</v>
      </c>
      <c r="L9" s="172">
        <v>21</v>
      </c>
      <c r="M9" s="172">
        <f>G9*(1+L9/100)</f>
        <v>0</v>
      </c>
      <c r="N9" s="170">
        <v>0</v>
      </c>
      <c r="O9" s="170">
        <f>ROUND(E9*N9,2)</f>
        <v>0</v>
      </c>
      <c r="P9" s="170">
        <v>0</v>
      </c>
      <c r="Q9" s="170">
        <f>ROUND(E9*P9,2)</f>
        <v>0</v>
      </c>
      <c r="R9" s="172"/>
      <c r="S9" s="172" t="s">
        <v>151</v>
      </c>
      <c r="T9" s="173" t="s">
        <v>151</v>
      </c>
      <c r="U9" s="164">
        <v>0.145</v>
      </c>
      <c r="V9" s="164">
        <f>ROUND(E9*U9,2)</f>
        <v>29</v>
      </c>
      <c r="W9" s="164"/>
      <c r="X9" s="164" t="s">
        <v>188</v>
      </c>
      <c r="Y9" s="164" t="s">
        <v>154</v>
      </c>
      <c r="Z9" s="165"/>
      <c r="AA9" s="165"/>
      <c r="AB9" s="165"/>
      <c r="AC9" s="165"/>
      <c r="AD9" s="165"/>
      <c r="AE9" s="165"/>
      <c r="AF9" s="165"/>
      <c r="AG9" s="165" t="s">
        <v>189</v>
      </c>
      <c r="AH9" s="165"/>
      <c r="AI9" s="165"/>
      <c r="AJ9" s="165"/>
      <c r="AK9" s="165"/>
      <c r="AL9" s="165"/>
      <c r="AM9" s="165"/>
      <c r="AN9" s="165"/>
      <c r="AO9" s="165"/>
      <c r="AP9" s="165"/>
      <c r="AQ9" s="165"/>
      <c r="AR9" s="165"/>
      <c r="AS9" s="165"/>
      <c r="AT9" s="165"/>
      <c r="AU9" s="165"/>
      <c r="AV9" s="165"/>
      <c r="AW9" s="165"/>
      <c r="AX9" s="165"/>
      <c r="AY9" s="165"/>
      <c r="AZ9" s="165"/>
      <c r="BA9" s="165"/>
      <c r="BB9" s="165"/>
    </row>
    <row r="10" spans="1:54" ht="12.75" customHeight="1" outlineLevel="2">
      <c r="A10" s="174"/>
      <c r="B10" s="175"/>
      <c r="C10" s="242" t="s">
        <v>543</v>
      </c>
      <c r="D10" s="200"/>
      <c r="E10" s="200"/>
      <c r="F10" s="200"/>
      <c r="G10" s="200"/>
      <c r="H10" s="164"/>
      <c r="I10" s="164"/>
      <c r="J10" s="164"/>
      <c r="K10" s="164"/>
      <c r="L10" s="164"/>
      <c r="M10" s="164"/>
      <c r="N10" s="176"/>
      <c r="O10" s="176"/>
      <c r="P10" s="176"/>
      <c r="Q10" s="176"/>
      <c r="R10" s="164"/>
      <c r="S10" s="164"/>
      <c r="T10" s="164"/>
      <c r="U10" s="164"/>
      <c r="V10" s="164"/>
      <c r="W10" s="164"/>
      <c r="X10" s="164"/>
      <c r="Y10" s="164"/>
      <c r="Z10" s="165"/>
      <c r="AA10" s="165"/>
      <c r="AB10" s="165"/>
      <c r="AC10" s="165"/>
      <c r="AD10" s="165"/>
      <c r="AE10" s="165"/>
      <c r="AF10" s="165"/>
      <c r="AG10" s="165" t="s">
        <v>159</v>
      </c>
      <c r="AH10" s="165"/>
      <c r="AI10" s="165"/>
      <c r="AJ10" s="165"/>
      <c r="AK10" s="165"/>
      <c r="AL10" s="165"/>
      <c r="AM10" s="165"/>
      <c r="AN10" s="165"/>
      <c r="AO10" s="165"/>
      <c r="AP10" s="165"/>
      <c r="AQ10" s="165"/>
      <c r="AR10" s="165"/>
      <c r="AS10" s="165"/>
      <c r="AT10" s="165"/>
      <c r="AU10" s="165"/>
      <c r="AV10" s="165"/>
      <c r="AW10" s="165"/>
      <c r="AX10" s="165"/>
      <c r="AY10" s="165"/>
      <c r="AZ10" s="165"/>
      <c r="BA10" s="165"/>
      <c r="BB10" s="165"/>
    </row>
    <row r="11" spans="1:54" ht="12.75" customHeight="1" outlineLevel="1">
      <c r="A11" s="166">
        <v>2</v>
      </c>
      <c r="B11" s="167" t="s">
        <v>544</v>
      </c>
      <c r="C11" s="168" t="s">
        <v>545</v>
      </c>
      <c r="D11" s="169" t="s">
        <v>266</v>
      </c>
      <c r="E11" s="170">
        <v>200</v>
      </c>
      <c r="F11" s="171"/>
      <c r="G11" s="172">
        <f>ROUND(E11*F11,2)</f>
        <v>0</v>
      </c>
      <c r="H11" s="171">
        <v>28.7</v>
      </c>
      <c r="I11" s="172">
        <f>ROUND(E11*H11,2)</f>
        <v>5740</v>
      </c>
      <c r="J11" s="171">
        <v>0</v>
      </c>
      <c r="K11" s="172">
        <f>ROUND(E11*J11,2)</f>
        <v>0</v>
      </c>
      <c r="L11" s="172">
        <v>21</v>
      </c>
      <c r="M11" s="172">
        <f>G11*(1+L11/100)</f>
        <v>0</v>
      </c>
      <c r="N11" s="170">
        <v>0.00031</v>
      </c>
      <c r="O11" s="170">
        <f>ROUND(E11*N11,2)</f>
        <v>0.06</v>
      </c>
      <c r="P11" s="170">
        <v>0</v>
      </c>
      <c r="Q11" s="170">
        <f>ROUND(E11*P11,2)</f>
        <v>0</v>
      </c>
      <c r="R11" s="172" t="s">
        <v>313</v>
      </c>
      <c r="S11" s="172" t="s">
        <v>151</v>
      </c>
      <c r="T11" s="173" t="s">
        <v>151</v>
      </c>
      <c r="U11" s="164">
        <v>0</v>
      </c>
      <c r="V11" s="164">
        <f>ROUND(E11*U11,2)</f>
        <v>0</v>
      </c>
      <c r="W11" s="164"/>
      <c r="X11" s="164" t="s">
        <v>314</v>
      </c>
      <c r="Y11" s="164" t="s">
        <v>154</v>
      </c>
      <c r="Z11" s="165"/>
      <c r="AA11" s="165"/>
      <c r="AB11" s="165"/>
      <c r="AC11" s="165"/>
      <c r="AD11" s="165"/>
      <c r="AE11" s="165"/>
      <c r="AF11" s="165"/>
      <c r="AG11" s="165" t="s">
        <v>315</v>
      </c>
      <c r="AH11" s="165"/>
      <c r="AI11" s="165"/>
      <c r="AJ11" s="165"/>
      <c r="AK11" s="165"/>
      <c r="AL11" s="165"/>
      <c r="AM11" s="165"/>
      <c r="AN11" s="165"/>
      <c r="AO11" s="165"/>
      <c r="AP11" s="165"/>
      <c r="AQ11" s="165"/>
      <c r="AR11" s="165"/>
      <c r="AS11" s="165"/>
      <c r="AT11" s="165"/>
      <c r="AU11" s="165"/>
      <c r="AV11" s="165"/>
      <c r="AW11" s="165"/>
      <c r="AX11" s="165"/>
      <c r="AY11" s="165"/>
      <c r="AZ11" s="165"/>
      <c r="BA11" s="165"/>
      <c r="BB11" s="165"/>
    </row>
    <row r="12" spans="1:54" ht="12.75" customHeight="1" outlineLevel="2">
      <c r="A12" s="174"/>
      <c r="B12" s="175"/>
      <c r="C12" s="186" t="s">
        <v>546</v>
      </c>
      <c r="D12" s="187"/>
      <c r="E12" s="188">
        <v>200</v>
      </c>
      <c r="F12" s="164"/>
      <c r="G12" s="164"/>
      <c r="H12" s="164"/>
      <c r="I12" s="164"/>
      <c r="J12" s="164"/>
      <c r="K12" s="164"/>
      <c r="L12" s="164"/>
      <c r="M12" s="164"/>
      <c r="N12" s="176"/>
      <c r="O12" s="176"/>
      <c r="P12" s="176"/>
      <c r="Q12" s="176"/>
      <c r="R12" s="164"/>
      <c r="S12" s="164"/>
      <c r="T12" s="164"/>
      <c r="U12" s="164"/>
      <c r="V12" s="164"/>
      <c r="W12" s="164"/>
      <c r="X12" s="164"/>
      <c r="Y12" s="164"/>
      <c r="Z12" s="165"/>
      <c r="AA12" s="165"/>
      <c r="AB12" s="165"/>
      <c r="AC12" s="165"/>
      <c r="AD12" s="165"/>
      <c r="AE12" s="165"/>
      <c r="AF12" s="165"/>
      <c r="AG12" s="165" t="s">
        <v>195</v>
      </c>
      <c r="AH12" s="165">
        <v>5</v>
      </c>
      <c r="AI12" s="165"/>
      <c r="AJ12" s="165"/>
      <c r="AK12" s="165"/>
      <c r="AL12" s="165"/>
      <c r="AM12" s="165"/>
      <c r="AN12" s="165"/>
      <c r="AO12" s="165"/>
      <c r="AP12" s="165"/>
      <c r="AQ12" s="165"/>
      <c r="AR12" s="165"/>
      <c r="AS12" s="165"/>
      <c r="AT12" s="165"/>
      <c r="AU12" s="165"/>
      <c r="AV12" s="165"/>
      <c r="AW12" s="165"/>
      <c r="AX12" s="165"/>
      <c r="AY12" s="165"/>
      <c r="AZ12" s="165"/>
      <c r="BA12" s="165"/>
      <c r="BB12" s="165"/>
    </row>
    <row r="13" spans="1:33" ht="12.75" customHeight="1">
      <c r="A13" s="131"/>
      <c r="B13" s="134"/>
      <c r="C13" s="178"/>
      <c r="D13" s="136"/>
      <c r="E13" s="131"/>
      <c r="F13" s="131"/>
      <c r="G13" s="131"/>
      <c r="H13" s="131"/>
      <c r="I13" s="131"/>
      <c r="J13" s="131"/>
      <c r="K13" s="131"/>
      <c r="L13" s="131"/>
      <c r="M13" s="131"/>
      <c r="N13" s="131"/>
      <c r="O13" s="131"/>
      <c r="P13" s="131"/>
      <c r="Q13" s="131"/>
      <c r="R13" s="131"/>
      <c r="S13" s="131"/>
      <c r="T13" s="131"/>
      <c r="U13" s="131"/>
      <c r="V13" s="131"/>
      <c r="W13" s="131"/>
      <c r="X13" s="131"/>
      <c r="Y13" s="131"/>
      <c r="AE13" s="111">
        <v>15</v>
      </c>
      <c r="AF13" s="111">
        <v>21</v>
      </c>
      <c r="AG13" s="111" t="s">
        <v>132</v>
      </c>
    </row>
    <row r="14" spans="1:33" ht="12.75" customHeight="1">
      <c r="A14" s="179"/>
      <c r="B14" s="180" t="s">
        <v>21</v>
      </c>
      <c r="C14" s="181"/>
      <c r="D14" s="182"/>
      <c r="E14" s="183"/>
      <c r="F14" s="183"/>
      <c r="G14" s="184">
        <f>G8</f>
        <v>0</v>
      </c>
      <c r="H14" s="131"/>
      <c r="I14" s="131"/>
      <c r="J14" s="131"/>
      <c r="K14" s="131"/>
      <c r="L14" s="131"/>
      <c r="M14" s="131"/>
      <c r="N14" s="131"/>
      <c r="O14" s="131"/>
      <c r="P14" s="131"/>
      <c r="Q14" s="131"/>
      <c r="R14" s="131"/>
      <c r="S14" s="131"/>
      <c r="T14" s="131"/>
      <c r="U14" s="131"/>
      <c r="V14" s="131"/>
      <c r="W14" s="131"/>
      <c r="X14" s="131"/>
      <c r="Y14" s="131"/>
      <c r="AE14" s="111">
        <f>SUMIF(L7:L12,AE13,G7:G12)</f>
        <v>0</v>
      </c>
      <c r="AF14" s="111">
        <f>SUMIF(L7:L12,AF13,G7:G12)</f>
        <v>0</v>
      </c>
      <c r="AG14" s="111" t="s">
        <v>182</v>
      </c>
    </row>
    <row r="15" spans="2:33" ht="12.75" customHeight="1">
      <c r="B15" s="138"/>
      <c r="C15" s="185"/>
      <c r="D15" s="86"/>
      <c r="AG15" s="111" t="s">
        <v>183</v>
      </c>
    </row>
    <row r="16" spans="2:4" ht="12.75" customHeight="1">
      <c r="B16" s="138"/>
      <c r="C16" s="138"/>
      <c r="D16" s="86"/>
    </row>
    <row r="17" spans="2:4" ht="12.75" customHeight="1">
      <c r="B17" s="138"/>
      <c r="C17" s="138"/>
      <c r="D17" s="86"/>
    </row>
    <row r="18" spans="2:4" ht="12.75" customHeight="1">
      <c r="B18" s="138"/>
      <c r="C18" s="138"/>
      <c r="D18" s="86"/>
    </row>
    <row r="19" spans="2:4" ht="12.75" customHeight="1">
      <c r="B19" s="138"/>
      <c r="C19" s="138"/>
      <c r="D19" s="86"/>
    </row>
    <row r="20" spans="2:4" ht="12.75" customHeight="1">
      <c r="B20" s="138"/>
      <c r="C20" s="138"/>
      <c r="D20" s="86"/>
    </row>
    <row r="21" spans="2:4" ht="12.75" customHeight="1">
      <c r="B21" s="138"/>
      <c r="C21" s="138"/>
      <c r="D21" s="86"/>
    </row>
    <row r="22" spans="2:4" ht="12.75" customHeight="1">
      <c r="B22" s="138"/>
      <c r="C22" s="138"/>
      <c r="D22" s="86"/>
    </row>
    <row r="23" spans="2:4" ht="12.75" customHeight="1">
      <c r="B23" s="138"/>
      <c r="C23" s="138"/>
      <c r="D23" s="86"/>
    </row>
    <row r="24" spans="2:4" ht="12.75" customHeight="1">
      <c r="B24" s="138"/>
      <c r="C24" s="138"/>
      <c r="D24" s="86"/>
    </row>
    <row r="25" spans="2:4" ht="12.75" customHeight="1">
      <c r="B25" s="138"/>
      <c r="C25" s="138"/>
      <c r="D25" s="86"/>
    </row>
    <row r="26" spans="2:4" ht="12.75" customHeight="1">
      <c r="B26" s="138"/>
      <c r="C26" s="138"/>
      <c r="D26" s="86"/>
    </row>
    <row r="27" spans="2:4" ht="12.75" customHeight="1">
      <c r="B27" s="138"/>
      <c r="C27" s="138"/>
      <c r="D27" s="86"/>
    </row>
    <row r="28" spans="2:4" ht="12.75" customHeight="1">
      <c r="B28" s="138"/>
      <c r="C28" s="138"/>
      <c r="D28" s="86"/>
    </row>
    <row r="29" spans="2:4" ht="12.75" customHeight="1">
      <c r="B29" s="138"/>
      <c r="C29" s="138"/>
      <c r="D29" s="86"/>
    </row>
    <row r="30" spans="2:4" ht="12.75" customHeight="1">
      <c r="B30" s="138"/>
      <c r="C30" s="138"/>
      <c r="D30" s="86"/>
    </row>
    <row r="31" spans="2:4" ht="12.75" customHeight="1">
      <c r="B31" s="138"/>
      <c r="C31" s="138"/>
      <c r="D31" s="86"/>
    </row>
    <row r="32" spans="2:4" ht="12.75" customHeight="1">
      <c r="B32" s="138"/>
      <c r="C32" s="138"/>
      <c r="D32" s="86"/>
    </row>
    <row r="33" spans="2:4" ht="12.75" customHeight="1">
      <c r="B33" s="138"/>
      <c r="C33" s="138"/>
      <c r="D33" s="86"/>
    </row>
    <row r="34" spans="2:4" ht="12.75" customHeight="1">
      <c r="B34" s="138"/>
      <c r="C34" s="138"/>
      <c r="D34" s="86"/>
    </row>
    <row r="35" spans="2:4" ht="12.75" customHeight="1">
      <c r="B35" s="138"/>
      <c r="C35" s="138"/>
      <c r="D35" s="86"/>
    </row>
    <row r="36" spans="2:4" ht="12.75" customHeight="1">
      <c r="B36" s="138"/>
      <c r="C36" s="138"/>
      <c r="D36" s="86"/>
    </row>
    <row r="37" spans="2:4" ht="12.75" customHeight="1">
      <c r="B37" s="138"/>
      <c r="C37" s="138"/>
      <c r="D37" s="86"/>
    </row>
    <row r="38" spans="2:4" ht="12.75" customHeight="1">
      <c r="B38" s="138"/>
      <c r="C38" s="138"/>
      <c r="D38" s="86"/>
    </row>
    <row r="39" spans="2:4" ht="12.75" customHeight="1">
      <c r="B39" s="138"/>
      <c r="C39" s="138"/>
      <c r="D39" s="86"/>
    </row>
    <row r="40" spans="2:4" ht="12.75" customHeight="1">
      <c r="B40" s="138"/>
      <c r="C40" s="138"/>
      <c r="D40" s="86"/>
    </row>
    <row r="41" spans="2:4" ht="12.75" customHeight="1">
      <c r="B41" s="138"/>
      <c r="C41" s="138"/>
      <c r="D41" s="86"/>
    </row>
    <row r="42" spans="2:4" ht="12.75" customHeight="1">
      <c r="B42" s="138"/>
      <c r="C42" s="138"/>
      <c r="D42" s="86"/>
    </row>
    <row r="43" spans="2:4" ht="12.75" customHeight="1">
      <c r="B43" s="138"/>
      <c r="C43" s="138"/>
      <c r="D43" s="86"/>
    </row>
    <row r="44" spans="2:4" ht="12.75" customHeight="1">
      <c r="B44" s="138"/>
      <c r="C44" s="138"/>
      <c r="D44" s="86"/>
    </row>
    <row r="45" spans="2:4" ht="12.75" customHeight="1">
      <c r="B45" s="138"/>
      <c r="C45" s="138"/>
      <c r="D45" s="86"/>
    </row>
    <row r="46" spans="2:4" ht="12.75" customHeight="1">
      <c r="B46" s="138"/>
      <c r="C46" s="138"/>
      <c r="D46" s="86"/>
    </row>
    <row r="47" spans="2:4" ht="12.75" customHeight="1">
      <c r="B47" s="138"/>
      <c r="C47" s="138"/>
      <c r="D47" s="86"/>
    </row>
    <row r="48" spans="2:4" ht="12.75" customHeight="1">
      <c r="B48" s="138"/>
      <c r="C48" s="138"/>
      <c r="D48" s="86"/>
    </row>
    <row r="49" spans="2:4" ht="12.75" customHeight="1">
      <c r="B49" s="138"/>
      <c r="C49" s="138"/>
      <c r="D49" s="86"/>
    </row>
    <row r="50" spans="2:4" ht="12.75" customHeight="1">
      <c r="B50" s="138"/>
      <c r="C50" s="138"/>
      <c r="D50" s="86"/>
    </row>
    <row r="51" spans="2:4" ht="12.75" customHeight="1">
      <c r="B51" s="138"/>
      <c r="C51" s="138"/>
      <c r="D51" s="86"/>
    </row>
    <row r="52" spans="2:4" ht="12.75" customHeight="1">
      <c r="B52" s="138"/>
      <c r="C52" s="138"/>
      <c r="D52" s="86"/>
    </row>
    <row r="53" spans="2:4" ht="12.75" customHeight="1">
      <c r="B53" s="138"/>
      <c r="C53" s="138"/>
      <c r="D53" s="86"/>
    </row>
    <row r="54" spans="2:4" ht="12.75" customHeight="1">
      <c r="B54" s="138"/>
      <c r="C54" s="138"/>
      <c r="D54" s="86"/>
    </row>
    <row r="55" spans="2:4" ht="12.75" customHeight="1">
      <c r="B55" s="138"/>
      <c r="C55" s="138"/>
      <c r="D55" s="86"/>
    </row>
    <row r="56" spans="2:4" ht="12.75" customHeight="1">
      <c r="B56" s="138"/>
      <c r="C56" s="138"/>
      <c r="D56" s="86"/>
    </row>
    <row r="57" spans="2:4" ht="12.75" customHeight="1">
      <c r="B57" s="138"/>
      <c r="C57" s="138"/>
      <c r="D57" s="86"/>
    </row>
    <row r="58" spans="2:4" ht="12.75" customHeight="1">
      <c r="B58" s="138"/>
      <c r="C58" s="138"/>
      <c r="D58" s="86"/>
    </row>
    <row r="59" spans="2:4" ht="12.75" customHeight="1">
      <c r="B59" s="138"/>
      <c r="C59" s="138"/>
      <c r="D59" s="86"/>
    </row>
    <row r="60" spans="2:4" ht="12.75" customHeight="1">
      <c r="B60" s="138"/>
      <c r="C60" s="138"/>
      <c r="D60" s="86"/>
    </row>
    <row r="61" spans="2:4" ht="12.75" customHeight="1">
      <c r="B61" s="138"/>
      <c r="C61" s="138"/>
      <c r="D61" s="86"/>
    </row>
    <row r="62" spans="2:4" ht="12.75" customHeight="1">
      <c r="B62" s="138"/>
      <c r="C62" s="138"/>
      <c r="D62" s="86"/>
    </row>
    <row r="63" spans="2:4" ht="12.75" customHeight="1">
      <c r="B63" s="138"/>
      <c r="C63" s="138"/>
      <c r="D63" s="86"/>
    </row>
    <row r="64" spans="2:4" ht="12.75" customHeight="1">
      <c r="B64" s="138"/>
      <c r="C64" s="138"/>
      <c r="D64" s="86"/>
    </row>
    <row r="65" spans="2:4" ht="12.75" customHeight="1">
      <c r="B65" s="138"/>
      <c r="C65" s="138"/>
      <c r="D65" s="86"/>
    </row>
    <row r="66" spans="2:4" ht="12.75" customHeight="1">
      <c r="B66" s="138"/>
      <c r="C66" s="138"/>
      <c r="D66" s="86"/>
    </row>
    <row r="67" spans="2:4" ht="12.75" customHeight="1">
      <c r="B67" s="138"/>
      <c r="C67" s="138"/>
      <c r="D67" s="86"/>
    </row>
    <row r="68" spans="2:4" ht="12.75" customHeight="1">
      <c r="B68" s="138"/>
      <c r="C68" s="138"/>
      <c r="D68" s="86"/>
    </row>
    <row r="69" spans="2:4" ht="12.75" customHeight="1">
      <c r="B69" s="138"/>
      <c r="C69" s="138"/>
      <c r="D69" s="86"/>
    </row>
    <row r="70" spans="2:4" ht="12.75" customHeight="1">
      <c r="B70" s="138"/>
      <c r="C70" s="138"/>
      <c r="D70" s="86"/>
    </row>
    <row r="71" spans="2:4" ht="12.75" customHeight="1">
      <c r="B71" s="138"/>
      <c r="C71" s="138"/>
      <c r="D71" s="86"/>
    </row>
    <row r="72" spans="2:4" ht="12.75" customHeight="1">
      <c r="B72" s="138"/>
      <c r="C72" s="138"/>
      <c r="D72" s="86"/>
    </row>
    <row r="73" spans="2:4" ht="12.75" customHeight="1">
      <c r="B73" s="138"/>
      <c r="C73" s="138"/>
      <c r="D73" s="86"/>
    </row>
    <row r="74" spans="2:4" ht="12.75" customHeight="1">
      <c r="B74" s="138"/>
      <c r="C74" s="138"/>
      <c r="D74" s="86"/>
    </row>
    <row r="75" spans="2:4" ht="12.75" customHeight="1">
      <c r="B75" s="138"/>
      <c r="C75" s="138"/>
      <c r="D75" s="86"/>
    </row>
    <row r="76" spans="2:4" ht="12.75" customHeight="1">
      <c r="B76" s="138"/>
      <c r="C76" s="138"/>
      <c r="D76" s="86"/>
    </row>
    <row r="77" spans="2:4" ht="12.75" customHeight="1">
      <c r="B77" s="138"/>
      <c r="C77" s="138"/>
      <c r="D77" s="86"/>
    </row>
    <row r="78" spans="2:4" ht="12.75" customHeight="1">
      <c r="B78" s="138"/>
      <c r="C78" s="138"/>
      <c r="D78" s="86"/>
    </row>
    <row r="79" spans="2:4" ht="12.75" customHeight="1">
      <c r="B79" s="138"/>
      <c r="C79" s="138"/>
      <c r="D79" s="86"/>
    </row>
    <row r="80" spans="2:4" ht="12.75" customHeight="1">
      <c r="B80" s="138"/>
      <c r="C80" s="138"/>
      <c r="D80" s="86"/>
    </row>
    <row r="81" spans="2:4" ht="12.75" customHeight="1">
      <c r="B81" s="138"/>
      <c r="C81" s="138"/>
      <c r="D81" s="86"/>
    </row>
    <row r="82" spans="2:4" ht="12.75" customHeight="1">
      <c r="B82" s="138"/>
      <c r="C82" s="138"/>
      <c r="D82" s="86"/>
    </row>
    <row r="83" spans="2:4" ht="12.75" customHeight="1">
      <c r="B83" s="138"/>
      <c r="C83" s="138"/>
      <c r="D83" s="86"/>
    </row>
    <row r="84" spans="2:4" ht="12.75" customHeight="1">
      <c r="B84" s="138"/>
      <c r="C84" s="138"/>
      <c r="D84" s="86"/>
    </row>
    <row r="85" spans="2:4" ht="12.75" customHeight="1">
      <c r="B85" s="138"/>
      <c r="C85" s="138"/>
      <c r="D85" s="86"/>
    </row>
    <row r="86" spans="2:4" ht="12.75" customHeight="1">
      <c r="B86" s="138"/>
      <c r="C86" s="138"/>
      <c r="D86" s="86"/>
    </row>
    <row r="87" spans="2:4" ht="12.75" customHeight="1">
      <c r="B87" s="138"/>
      <c r="C87" s="138"/>
      <c r="D87" s="86"/>
    </row>
    <row r="88" spans="2:4" ht="12.75" customHeight="1">
      <c r="B88" s="138"/>
      <c r="C88" s="138"/>
      <c r="D88" s="86"/>
    </row>
    <row r="89" spans="2:4" ht="12.75" customHeight="1">
      <c r="B89" s="138"/>
      <c r="C89" s="138"/>
      <c r="D89" s="86"/>
    </row>
    <row r="90" spans="2:4" ht="12.75" customHeight="1">
      <c r="B90" s="138"/>
      <c r="C90" s="138"/>
      <c r="D90" s="86"/>
    </row>
    <row r="91" spans="2:4" ht="12.75" customHeight="1">
      <c r="B91" s="138"/>
      <c r="C91" s="138"/>
      <c r="D91" s="86"/>
    </row>
    <row r="92" spans="2:4" ht="12.75" customHeight="1">
      <c r="B92" s="138"/>
      <c r="C92" s="138"/>
      <c r="D92" s="86"/>
    </row>
    <row r="93" spans="2:4" ht="12.75" customHeight="1">
      <c r="B93" s="138"/>
      <c r="C93" s="138"/>
      <c r="D93" s="86"/>
    </row>
    <row r="94" spans="2:4" ht="12.75" customHeight="1">
      <c r="B94" s="138"/>
      <c r="C94" s="138"/>
      <c r="D94" s="86"/>
    </row>
    <row r="95" spans="2:4" ht="12.75" customHeight="1">
      <c r="B95" s="138"/>
      <c r="C95" s="138"/>
      <c r="D95" s="86"/>
    </row>
    <row r="96" spans="2:4" ht="12.75" customHeight="1">
      <c r="B96" s="138"/>
      <c r="C96" s="138"/>
      <c r="D96" s="86"/>
    </row>
    <row r="97" spans="2:4" ht="12.75" customHeight="1">
      <c r="B97" s="138"/>
      <c r="C97" s="138"/>
      <c r="D97" s="86"/>
    </row>
    <row r="98" spans="2:4" ht="12.75" customHeight="1">
      <c r="B98" s="138"/>
      <c r="C98" s="138"/>
      <c r="D98" s="86"/>
    </row>
    <row r="99" spans="2:4" ht="12.75" customHeight="1">
      <c r="B99" s="138"/>
      <c r="C99" s="138"/>
      <c r="D99" s="86"/>
    </row>
    <row r="100" spans="2:4" ht="12.75" customHeight="1">
      <c r="B100" s="138"/>
      <c r="C100" s="138"/>
      <c r="D100" s="86"/>
    </row>
    <row r="101" spans="2:4" ht="12.75" customHeight="1">
      <c r="B101" s="138"/>
      <c r="C101" s="138"/>
      <c r="D101" s="86"/>
    </row>
    <row r="102" spans="2:4" ht="12.75" customHeight="1">
      <c r="B102" s="138"/>
      <c r="C102" s="138"/>
      <c r="D102" s="86"/>
    </row>
    <row r="103" spans="2:4" ht="12.75" customHeight="1">
      <c r="B103" s="138"/>
      <c r="C103" s="138"/>
      <c r="D103" s="86"/>
    </row>
    <row r="104" spans="2:4" ht="12.75" customHeight="1">
      <c r="B104" s="138"/>
      <c r="C104" s="138"/>
      <c r="D104" s="86"/>
    </row>
    <row r="105" spans="2:4" ht="12.75" customHeight="1">
      <c r="B105" s="138"/>
      <c r="C105" s="138"/>
      <c r="D105" s="86"/>
    </row>
    <row r="106" spans="2:4" ht="12.75" customHeight="1">
      <c r="B106" s="138"/>
      <c r="C106" s="138"/>
      <c r="D106" s="86"/>
    </row>
    <row r="107" spans="2:4" ht="12.75" customHeight="1">
      <c r="B107" s="138"/>
      <c r="C107" s="138"/>
      <c r="D107" s="86"/>
    </row>
    <row r="108" spans="2:4" ht="12.75" customHeight="1">
      <c r="B108" s="138"/>
      <c r="C108" s="138"/>
      <c r="D108" s="86"/>
    </row>
    <row r="109" spans="2:4" ht="12.75" customHeight="1">
      <c r="B109" s="138"/>
      <c r="C109" s="138"/>
      <c r="D109" s="86"/>
    </row>
    <row r="110" spans="2:4" ht="12.75" customHeight="1">
      <c r="B110" s="138"/>
      <c r="C110" s="138"/>
      <c r="D110" s="86"/>
    </row>
    <row r="111" spans="2:4" ht="12.75" customHeight="1">
      <c r="B111" s="138"/>
      <c r="C111" s="138"/>
      <c r="D111" s="86"/>
    </row>
    <row r="112" spans="2:4" ht="12.75" customHeight="1">
      <c r="B112" s="138"/>
      <c r="C112" s="138"/>
      <c r="D112" s="86"/>
    </row>
    <row r="113" spans="2:4" ht="12.75" customHeight="1">
      <c r="B113" s="138"/>
      <c r="C113" s="138"/>
      <c r="D113" s="86"/>
    </row>
    <row r="114" spans="2:4" ht="12.75" customHeight="1">
      <c r="B114" s="138"/>
      <c r="C114" s="138"/>
      <c r="D114" s="86"/>
    </row>
    <row r="115" spans="2:4" ht="12.75" customHeight="1">
      <c r="B115" s="138"/>
      <c r="C115" s="138"/>
      <c r="D115" s="86"/>
    </row>
    <row r="116" spans="2:4" ht="12.75" customHeight="1">
      <c r="B116" s="138"/>
      <c r="C116" s="138"/>
      <c r="D116" s="86"/>
    </row>
    <row r="117" spans="2:4" ht="12.75" customHeight="1">
      <c r="B117" s="138"/>
      <c r="C117" s="138"/>
      <c r="D117" s="86"/>
    </row>
    <row r="118" spans="2:4" ht="12.75" customHeight="1">
      <c r="B118" s="138"/>
      <c r="C118" s="138"/>
      <c r="D118" s="86"/>
    </row>
    <row r="119" spans="2:4" ht="12.75" customHeight="1">
      <c r="B119" s="138"/>
      <c r="C119" s="138"/>
      <c r="D119" s="86"/>
    </row>
    <row r="120" spans="2:4" ht="12.75" customHeight="1">
      <c r="B120" s="138"/>
      <c r="C120" s="138"/>
      <c r="D120" s="86"/>
    </row>
    <row r="121" spans="2:4" ht="12.75" customHeight="1">
      <c r="B121" s="138"/>
      <c r="C121" s="138"/>
      <c r="D121" s="86"/>
    </row>
    <row r="122" spans="2:4" ht="12.75" customHeight="1">
      <c r="B122" s="138"/>
      <c r="C122" s="138"/>
      <c r="D122" s="86"/>
    </row>
    <row r="123" spans="2:4" ht="12.75" customHeight="1">
      <c r="B123" s="138"/>
      <c r="C123" s="138"/>
      <c r="D123" s="86"/>
    </row>
    <row r="124" spans="2:4" ht="12.75" customHeight="1">
      <c r="B124" s="138"/>
      <c r="C124" s="138"/>
      <c r="D124" s="86"/>
    </row>
    <row r="125" spans="2:4" ht="12.75" customHeight="1">
      <c r="B125" s="138"/>
      <c r="C125" s="138"/>
      <c r="D125" s="86"/>
    </row>
    <row r="126" spans="2:4" ht="12.75" customHeight="1">
      <c r="B126" s="138"/>
      <c r="C126" s="138"/>
      <c r="D126" s="86"/>
    </row>
    <row r="127" spans="2:4" ht="12.75" customHeight="1">
      <c r="B127" s="138"/>
      <c r="C127" s="138"/>
      <c r="D127" s="86"/>
    </row>
    <row r="128" spans="2:4" ht="12.75" customHeight="1">
      <c r="B128" s="138"/>
      <c r="C128" s="138"/>
      <c r="D128" s="86"/>
    </row>
    <row r="129" spans="2:4" ht="12.75" customHeight="1">
      <c r="B129" s="138"/>
      <c r="C129" s="138"/>
      <c r="D129" s="86"/>
    </row>
    <row r="130" spans="2:4" ht="12.75" customHeight="1">
      <c r="B130" s="138"/>
      <c r="C130" s="138"/>
      <c r="D130" s="86"/>
    </row>
    <row r="131" spans="2:4" ht="12.75" customHeight="1">
      <c r="B131" s="138"/>
      <c r="C131" s="138"/>
      <c r="D131" s="86"/>
    </row>
    <row r="132" spans="2:4" ht="12.75" customHeight="1">
      <c r="B132" s="138"/>
      <c r="C132" s="138"/>
      <c r="D132" s="86"/>
    </row>
    <row r="133" spans="2:4" ht="12.75" customHeight="1">
      <c r="B133" s="138"/>
      <c r="C133" s="138"/>
      <c r="D133" s="86"/>
    </row>
    <row r="134" spans="2:4" ht="12.75" customHeight="1">
      <c r="B134" s="138"/>
      <c r="C134" s="138"/>
      <c r="D134" s="86"/>
    </row>
    <row r="135" spans="2:4" ht="12.75" customHeight="1">
      <c r="B135" s="138"/>
      <c r="C135" s="138"/>
      <c r="D135" s="86"/>
    </row>
    <row r="136" spans="2:4" ht="12.75" customHeight="1">
      <c r="B136" s="138"/>
      <c r="C136" s="138"/>
      <c r="D136" s="86"/>
    </row>
    <row r="137" spans="2:4" ht="12.75" customHeight="1">
      <c r="B137" s="138"/>
      <c r="C137" s="138"/>
      <c r="D137" s="86"/>
    </row>
    <row r="138" spans="2:4" ht="12.75" customHeight="1">
      <c r="B138" s="138"/>
      <c r="C138" s="138"/>
      <c r="D138" s="86"/>
    </row>
    <row r="139" spans="2:4" ht="12.75" customHeight="1">
      <c r="B139" s="138"/>
      <c r="C139" s="138"/>
      <c r="D139" s="86"/>
    </row>
    <row r="140" spans="2:4" ht="12.75" customHeight="1">
      <c r="B140" s="138"/>
      <c r="C140" s="138"/>
      <c r="D140" s="86"/>
    </row>
    <row r="141" spans="2:4" ht="12.75" customHeight="1">
      <c r="B141" s="138"/>
      <c r="C141" s="138"/>
      <c r="D141" s="86"/>
    </row>
    <row r="142" spans="2:4" ht="12.75" customHeight="1">
      <c r="B142" s="138"/>
      <c r="C142" s="138"/>
      <c r="D142" s="86"/>
    </row>
    <row r="143" spans="2:4" ht="12.75" customHeight="1">
      <c r="B143" s="138"/>
      <c r="C143" s="138"/>
      <c r="D143" s="86"/>
    </row>
    <row r="144" spans="2:4" ht="12.75" customHeight="1">
      <c r="B144" s="138"/>
      <c r="C144" s="138"/>
      <c r="D144" s="86"/>
    </row>
    <row r="145" spans="2:4" ht="12.75" customHeight="1">
      <c r="B145" s="138"/>
      <c r="C145" s="138"/>
      <c r="D145" s="86"/>
    </row>
    <row r="146" spans="2:4" ht="12.75" customHeight="1">
      <c r="B146" s="138"/>
      <c r="C146" s="138"/>
      <c r="D146" s="86"/>
    </row>
    <row r="147" spans="2:4" ht="12.75" customHeight="1">
      <c r="B147" s="138"/>
      <c r="C147" s="138"/>
      <c r="D147" s="86"/>
    </row>
    <row r="148" spans="2:4" ht="12.75" customHeight="1">
      <c r="B148" s="138"/>
      <c r="C148" s="138"/>
      <c r="D148" s="86"/>
    </row>
    <row r="149" spans="2:4" ht="12.75" customHeight="1">
      <c r="B149" s="138"/>
      <c r="C149" s="138"/>
      <c r="D149" s="86"/>
    </row>
    <row r="150" spans="2:4" ht="12.75" customHeight="1">
      <c r="B150" s="138"/>
      <c r="C150" s="138"/>
      <c r="D150" s="86"/>
    </row>
    <row r="151" spans="2:4" ht="12.75" customHeight="1">
      <c r="B151" s="138"/>
      <c r="C151" s="138"/>
      <c r="D151" s="86"/>
    </row>
    <row r="152" spans="2:4" ht="12.75" customHeight="1">
      <c r="B152" s="138"/>
      <c r="C152" s="138"/>
      <c r="D152" s="86"/>
    </row>
    <row r="153" spans="2:4" ht="12.75" customHeight="1">
      <c r="B153" s="138"/>
      <c r="C153" s="138"/>
      <c r="D153" s="86"/>
    </row>
    <row r="154" spans="2:4" ht="12.75" customHeight="1">
      <c r="B154" s="138"/>
      <c r="C154" s="138"/>
      <c r="D154" s="86"/>
    </row>
    <row r="155" spans="2:4" ht="12.75" customHeight="1">
      <c r="B155" s="138"/>
      <c r="C155" s="138"/>
      <c r="D155" s="86"/>
    </row>
    <row r="156" spans="2:4" ht="12.75" customHeight="1">
      <c r="B156" s="138"/>
      <c r="C156" s="138"/>
      <c r="D156" s="86"/>
    </row>
    <row r="157" spans="2:4" ht="12.75" customHeight="1">
      <c r="B157" s="138"/>
      <c r="C157" s="138"/>
      <c r="D157" s="86"/>
    </row>
    <row r="158" spans="2:4" ht="12.75" customHeight="1">
      <c r="B158" s="138"/>
      <c r="C158" s="138"/>
      <c r="D158" s="86"/>
    </row>
    <row r="159" spans="2:4" ht="12.75" customHeight="1">
      <c r="B159" s="138"/>
      <c r="C159" s="138"/>
      <c r="D159" s="86"/>
    </row>
    <row r="160" spans="2:4" ht="12.75" customHeight="1">
      <c r="B160" s="138"/>
      <c r="C160" s="138"/>
      <c r="D160" s="86"/>
    </row>
    <row r="161" spans="2:4" ht="12.75" customHeight="1">
      <c r="B161" s="138"/>
      <c r="C161" s="138"/>
      <c r="D161" s="86"/>
    </row>
    <row r="162" spans="2:4" ht="12.75" customHeight="1">
      <c r="B162" s="138"/>
      <c r="C162" s="138"/>
      <c r="D162" s="86"/>
    </row>
    <row r="163" spans="2:4" ht="12.75" customHeight="1">
      <c r="B163" s="138"/>
      <c r="C163" s="138"/>
      <c r="D163" s="86"/>
    </row>
    <row r="164" spans="2:4" ht="12.75" customHeight="1">
      <c r="B164" s="138"/>
      <c r="C164" s="138"/>
      <c r="D164" s="86"/>
    </row>
    <row r="165" spans="2:4" ht="12.75" customHeight="1">
      <c r="B165" s="138"/>
      <c r="C165" s="138"/>
      <c r="D165" s="86"/>
    </row>
    <row r="166" spans="2:4" ht="12.75" customHeight="1">
      <c r="B166" s="138"/>
      <c r="C166" s="138"/>
      <c r="D166" s="86"/>
    </row>
    <row r="167" spans="2:4" ht="12.75" customHeight="1">
      <c r="B167" s="138"/>
      <c r="C167" s="138"/>
      <c r="D167" s="86"/>
    </row>
    <row r="168" spans="2:4" ht="12.75" customHeight="1">
      <c r="B168" s="138"/>
      <c r="C168" s="138"/>
      <c r="D168" s="86"/>
    </row>
    <row r="169" spans="2:4" ht="12.75" customHeight="1">
      <c r="B169" s="138"/>
      <c r="C169" s="138"/>
      <c r="D169" s="86"/>
    </row>
    <row r="170" spans="2:4" ht="12.75" customHeight="1">
      <c r="B170" s="138"/>
      <c r="C170" s="138"/>
      <c r="D170" s="86"/>
    </row>
    <row r="171" spans="2:4" ht="12.75" customHeight="1">
      <c r="B171" s="138"/>
      <c r="C171" s="138"/>
      <c r="D171" s="86"/>
    </row>
    <row r="172" spans="2:4" ht="12.75" customHeight="1">
      <c r="B172" s="138"/>
      <c r="C172" s="138"/>
      <c r="D172" s="86"/>
    </row>
    <row r="173" spans="2:4" ht="12.75" customHeight="1">
      <c r="B173" s="138"/>
      <c r="C173" s="138"/>
      <c r="D173" s="86"/>
    </row>
    <row r="174" spans="2:4" ht="12.75" customHeight="1">
      <c r="B174" s="138"/>
      <c r="C174" s="138"/>
      <c r="D174" s="86"/>
    </row>
    <row r="175" spans="2:4" ht="12.75" customHeight="1">
      <c r="B175" s="138"/>
      <c r="C175" s="138"/>
      <c r="D175" s="86"/>
    </row>
    <row r="176" spans="2:4" ht="12.75" customHeight="1">
      <c r="B176" s="138"/>
      <c r="C176" s="138"/>
      <c r="D176" s="86"/>
    </row>
    <row r="177" spans="2:4" ht="12.75" customHeight="1">
      <c r="B177" s="138"/>
      <c r="C177" s="138"/>
      <c r="D177" s="86"/>
    </row>
    <row r="178" spans="2:4" ht="12.75" customHeight="1">
      <c r="B178" s="138"/>
      <c r="C178" s="138"/>
      <c r="D178" s="86"/>
    </row>
    <row r="179" spans="2:4" ht="12.75" customHeight="1">
      <c r="B179" s="138"/>
      <c r="C179" s="138"/>
      <c r="D179" s="86"/>
    </row>
    <row r="180" spans="2:4" ht="12.75" customHeight="1">
      <c r="B180" s="138"/>
      <c r="C180" s="138"/>
      <c r="D180" s="86"/>
    </row>
    <row r="181" spans="2:4" ht="12.75" customHeight="1">
      <c r="B181" s="138"/>
      <c r="C181" s="138"/>
      <c r="D181" s="86"/>
    </row>
    <row r="182" spans="2:4" ht="12.75" customHeight="1">
      <c r="B182" s="138"/>
      <c r="C182" s="138"/>
      <c r="D182" s="86"/>
    </row>
    <row r="183" spans="2:4" ht="12.75" customHeight="1">
      <c r="B183" s="138"/>
      <c r="C183" s="138"/>
      <c r="D183" s="86"/>
    </row>
    <row r="184" spans="2:4" ht="12.75" customHeight="1">
      <c r="B184" s="138"/>
      <c r="C184" s="138"/>
      <c r="D184" s="86"/>
    </row>
    <row r="185" spans="2:4" ht="12.75" customHeight="1">
      <c r="B185" s="138"/>
      <c r="C185" s="138"/>
      <c r="D185" s="86"/>
    </row>
    <row r="186" spans="2:4" ht="12.75" customHeight="1">
      <c r="B186" s="138"/>
      <c r="C186" s="138"/>
      <c r="D186" s="86"/>
    </row>
    <row r="187" spans="2:4" ht="12.75" customHeight="1">
      <c r="B187" s="138"/>
      <c r="C187" s="138"/>
      <c r="D187" s="86"/>
    </row>
    <row r="188" spans="2:4" ht="12.75" customHeight="1">
      <c r="B188" s="138"/>
      <c r="C188" s="138"/>
      <c r="D188" s="86"/>
    </row>
    <row r="189" spans="2:4" ht="12.75" customHeight="1">
      <c r="B189" s="138"/>
      <c r="C189" s="138"/>
      <c r="D189" s="86"/>
    </row>
    <row r="190" spans="2:4" ht="12.75" customHeight="1">
      <c r="B190" s="138"/>
      <c r="C190" s="138"/>
      <c r="D190" s="86"/>
    </row>
    <row r="191" spans="2:4" ht="12.75" customHeight="1">
      <c r="B191" s="138"/>
      <c r="C191" s="138"/>
      <c r="D191" s="86"/>
    </row>
    <row r="192" spans="2:4" ht="12.75" customHeight="1">
      <c r="B192" s="138"/>
      <c r="C192" s="138"/>
      <c r="D192" s="86"/>
    </row>
    <row r="193" spans="2:4" ht="12.75" customHeight="1">
      <c r="B193" s="138"/>
      <c r="C193" s="138"/>
      <c r="D193" s="86"/>
    </row>
    <row r="194" spans="2:4" ht="12.75" customHeight="1">
      <c r="B194" s="138"/>
      <c r="C194" s="138"/>
      <c r="D194" s="86"/>
    </row>
    <row r="195" spans="2:4" ht="12.75" customHeight="1">
      <c r="B195" s="138"/>
      <c r="C195" s="138"/>
      <c r="D195" s="86"/>
    </row>
    <row r="196" spans="2:4" ht="12.75" customHeight="1">
      <c r="B196" s="138"/>
      <c r="C196" s="138"/>
      <c r="D196" s="86"/>
    </row>
    <row r="197" spans="2:4" ht="12.75" customHeight="1">
      <c r="B197" s="138"/>
      <c r="C197" s="138"/>
      <c r="D197" s="86"/>
    </row>
    <row r="198" spans="2:4" ht="12.75" customHeight="1">
      <c r="B198" s="138"/>
      <c r="C198" s="138"/>
      <c r="D198" s="86"/>
    </row>
    <row r="199" spans="2:4" ht="12.75" customHeight="1">
      <c r="B199" s="138"/>
      <c r="C199" s="138"/>
      <c r="D199" s="86"/>
    </row>
    <row r="200" spans="2:4" ht="12.75" customHeight="1">
      <c r="B200" s="138"/>
      <c r="C200" s="138"/>
      <c r="D200" s="86"/>
    </row>
    <row r="201" spans="2:4" ht="12.75" customHeight="1">
      <c r="B201" s="138"/>
      <c r="C201" s="138"/>
      <c r="D201" s="86"/>
    </row>
    <row r="202" spans="2:4" ht="12.75" customHeight="1">
      <c r="B202" s="138"/>
      <c r="C202" s="138"/>
      <c r="D202" s="86"/>
    </row>
    <row r="203" spans="2:4" ht="12.75" customHeight="1">
      <c r="B203" s="138"/>
      <c r="C203" s="138"/>
      <c r="D203" s="86"/>
    </row>
    <row r="204" spans="2:4" ht="12.75" customHeight="1">
      <c r="B204" s="138"/>
      <c r="C204" s="138"/>
      <c r="D204" s="86"/>
    </row>
    <row r="205" spans="2:4" ht="12.75" customHeight="1">
      <c r="B205" s="138"/>
      <c r="C205" s="138"/>
      <c r="D205" s="86"/>
    </row>
    <row r="206" spans="2:4" ht="12.75" customHeight="1">
      <c r="B206" s="138"/>
      <c r="C206" s="138"/>
      <c r="D206" s="86"/>
    </row>
    <row r="207" spans="2:4" ht="12.75" customHeight="1">
      <c r="B207" s="138"/>
      <c r="C207" s="138"/>
      <c r="D207" s="86"/>
    </row>
    <row r="208" spans="2:4" ht="12.75" customHeight="1">
      <c r="B208" s="138"/>
      <c r="C208" s="138"/>
      <c r="D208" s="86"/>
    </row>
    <row r="209" spans="2:4" ht="12.75" customHeight="1">
      <c r="B209" s="138"/>
      <c r="C209" s="138"/>
      <c r="D209" s="86"/>
    </row>
    <row r="210" spans="2:4" ht="12.75" customHeight="1">
      <c r="B210" s="138"/>
      <c r="C210" s="138"/>
      <c r="D210" s="86"/>
    </row>
    <row r="211" spans="2:4" ht="12.75" customHeight="1">
      <c r="B211" s="138"/>
      <c r="C211" s="138"/>
      <c r="D211" s="86"/>
    </row>
    <row r="212" spans="2:4" ht="12.75" customHeight="1">
      <c r="B212" s="138"/>
      <c r="C212" s="138"/>
      <c r="D212" s="86"/>
    </row>
    <row r="213" spans="2:4" ht="12.75" customHeight="1">
      <c r="B213" s="138"/>
      <c r="C213" s="138"/>
      <c r="D213" s="86"/>
    </row>
    <row r="214" spans="2:4" ht="12.75" customHeight="1">
      <c r="B214" s="138"/>
      <c r="C214" s="138"/>
      <c r="D214" s="86"/>
    </row>
    <row r="215" spans="2:4" ht="12.75" customHeight="1">
      <c r="B215" s="138"/>
      <c r="C215" s="138"/>
      <c r="D215" s="86"/>
    </row>
    <row r="216" spans="2:4" ht="12.75" customHeight="1">
      <c r="B216" s="138"/>
      <c r="C216" s="138"/>
      <c r="D216" s="86"/>
    </row>
    <row r="217" spans="2:4" ht="12.75" customHeight="1">
      <c r="B217" s="138"/>
      <c r="C217" s="138"/>
      <c r="D217" s="86"/>
    </row>
    <row r="218" spans="2:4" ht="12.75" customHeight="1">
      <c r="B218" s="138"/>
      <c r="C218" s="138"/>
      <c r="D218" s="86"/>
    </row>
    <row r="219" spans="2:4" ht="12.75" customHeight="1">
      <c r="B219" s="138"/>
      <c r="C219" s="138"/>
      <c r="D219" s="86"/>
    </row>
    <row r="220" spans="2:4" ht="12.75" customHeight="1">
      <c r="B220" s="138"/>
      <c r="C220" s="138"/>
      <c r="D220" s="86"/>
    </row>
    <row r="221" spans="2:3" ht="12.75" customHeight="1">
      <c r="B221" s="138"/>
      <c r="C221" s="138"/>
    </row>
    <row r="222" spans="2:3" ht="12.75" customHeight="1">
      <c r="B222" s="138"/>
      <c r="C222" s="138"/>
    </row>
    <row r="223" spans="2:3" ht="12.75" customHeight="1">
      <c r="B223" s="138"/>
      <c r="C223" s="138"/>
    </row>
    <row r="224" spans="2:3" ht="12.75" customHeight="1">
      <c r="B224" s="138"/>
      <c r="C224" s="138"/>
    </row>
    <row r="225" spans="2:3" ht="12.75" customHeight="1">
      <c r="B225" s="138"/>
      <c r="C225" s="138"/>
    </row>
    <row r="226" spans="2:3" ht="12.75" customHeight="1">
      <c r="B226" s="138"/>
      <c r="C226" s="138"/>
    </row>
    <row r="227" spans="2:3" ht="12.75" customHeight="1">
      <c r="B227" s="138"/>
      <c r="C227" s="138"/>
    </row>
    <row r="228" spans="2:3" ht="12.75" customHeight="1">
      <c r="B228" s="138"/>
      <c r="C228" s="138"/>
    </row>
    <row r="229" spans="2:3" ht="12.75" customHeight="1">
      <c r="B229" s="138"/>
      <c r="C229" s="138"/>
    </row>
    <row r="230" spans="2:3" ht="12.75" customHeight="1">
      <c r="B230" s="138"/>
      <c r="C230" s="138"/>
    </row>
    <row r="231" spans="2:3" ht="12.75" customHeight="1">
      <c r="B231" s="138"/>
      <c r="C231" s="138"/>
    </row>
    <row r="232" spans="2:3" ht="12.75" customHeight="1">
      <c r="B232" s="138"/>
      <c r="C232" s="138"/>
    </row>
    <row r="233" spans="2:3" ht="12.75" customHeight="1">
      <c r="B233" s="138"/>
      <c r="C233" s="138"/>
    </row>
    <row r="234" spans="2:3" ht="12.75" customHeight="1">
      <c r="B234" s="138"/>
      <c r="C234" s="138"/>
    </row>
    <row r="235" spans="2:3" ht="12.75" customHeight="1">
      <c r="B235" s="138"/>
      <c r="C235" s="138"/>
    </row>
    <row r="236" spans="2:3" ht="12.75" customHeight="1">
      <c r="B236" s="138"/>
      <c r="C236" s="138"/>
    </row>
    <row r="237" spans="2:3" ht="12.75" customHeight="1">
      <c r="B237" s="138"/>
      <c r="C237" s="138"/>
    </row>
    <row r="238" spans="2:3" ht="12.75" customHeight="1">
      <c r="B238" s="138"/>
      <c r="C238" s="138"/>
    </row>
    <row r="239" spans="2:3" ht="12.75" customHeight="1">
      <c r="B239" s="138"/>
      <c r="C239" s="138"/>
    </row>
    <row r="240" spans="2:3" ht="12.75" customHeight="1">
      <c r="B240" s="138"/>
      <c r="C240" s="138"/>
    </row>
    <row r="241" spans="2:3" ht="12.75" customHeight="1">
      <c r="B241" s="138"/>
      <c r="C241" s="138"/>
    </row>
    <row r="242" spans="2:3" ht="12.75" customHeight="1">
      <c r="B242" s="138"/>
      <c r="C242" s="138"/>
    </row>
    <row r="243" spans="2:3" ht="12.75" customHeight="1">
      <c r="B243" s="138"/>
      <c r="C243" s="138"/>
    </row>
    <row r="244" spans="2:3" ht="12.75" customHeight="1">
      <c r="B244" s="138"/>
      <c r="C244" s="138"/>
    </row>
    <row r="245" spans="2:3" ht="12.75" customHeight="1">
      <c r="B245" s="138"/>
      <c r="C245" s="138"/>
    </row>
    <row r="246" spans="2:3" ht="12.75" customHeight="1">
      <c r="B246" s="138"/>
      <c r="C246" s="138"/>
    </row>
    <row r="247" spans="2:3" ht="12.75" customHeight="1">
      <c r="B247" s="138"/>
      <c r="C247" s="138"/>
    </row>
    <row r="248" spans="2:3" ht="12.75" customHeight="1">
      <c r="B248" s="138"/>
      <c r="C248" s="138"/>
    </row>
    <row r="249" spans="2:3" ht="12.75" customHeight="1">
      <c r="B249" s="138"/>
      <c r="C249" s="138"/>
    </row>
    <row r="250" spans="2:3" ht="12.75" customHeight="1">
      <c r="B250" s="138"/>
      <c r="C250" s="138"/>
    </row>
    <row r="251" spans="2:3" ht="12.75" customHeight="1">
      <c r="B251" s="138"/>
      <c r="C251" s="138"/>
    </row>
    <row r="252" spans="2:3" ht="12.75" customHeight="1">
      <c r="B252" s="138"/>
      <c r="C252" s="138"/>
    </row>
    <row r="253" spans="2:3" ht="12.75" customHeight="1">
      <c r="B253" s="138"/>
      <c r="C253" s="138"/>
    </row>
    <row r="254" spans="2:3" ht="12.75" customHeight="1">
      <c r="B254" s="138"/>
      <c r="C254" s="138"/>
    </row>
    <row r="255" spans="2:3" ht="12.75" customHeight="1">
      <c r="B255" s="138"/>
      <c r="C255" s="138"/>
    </row>
    <row r="256" spans="2:3" ht="12.75" customHeight="1">
      <c r="B256" s="138"/>
      <c r="C256" s="138"/>
    </row>
    <row r="257" spans="2:3" ht="12.75" customHeight="1">
      <c r="B257" s="138"/>
      <c r="C257" s="138"/>
    </row>
    <row r="258" spans="2:3" ht="12.75" customHeight="1">
      <c r="B258" s="138"/>
      <c r="C258" s="138"/>
    </row>
    <row r="259" spans="2:3" ht="12.75" customHeight="1">
      <c r="B259" s="138"/>
      <c r="C259" s="138"/>
    </row>
    <row r="260" spans="2:3" ht="12.75" customHeight="1">
      <c r="B260" s="138"/>
      <c r="C260" s="138"/>
    </row>
    <row r="261" spans="2:3" ht="12.75" customHeight="1">
      <c r="B261" s="138"/>
      <c r="C261" s="138"/>
    </row>
    <row r="262" spans="2:3" ht="12.75" customHeight="1">
      <c r="B262" s="138"/>
      <c r="C262" s="138"/>
    </row>
    <row r="263" spans="2:3" ht="12.75" customHeight="1">
      <c r="B263" s="138"/>
      <c r="C263" s="138"/>
    </row>
    <row r="264" spans="2:3" ht="12.75" customHeight="1">
      <c r="B264" s="138"/>
      <c r="C264" s="138"/>
    </row>
    <row r="265" spans="2:3" ht="12.75" customHeight="1">
      <c r="B265" s="138"/>
      <c r="C265" s="138"/>
    </row>
    <row r="266" spans="2:3" ht="12.75" customHeight="1">
      <c r="B266" s="138"/>
      <c r="C266" s="138"/>
    </row>
    <row r="267" spans="2:3" ht="12.75" customHeight="1">
      <c r="B267" s="138"/>
      <c r="C267" s="138"/>
    </row>
    <row r="268" spans="2:3" ht="12.75" customHeight="1">
      <c r="B268" s="138"/>
      <c r="C268" s="138"/>
    </row>
    <row r="269" spans="2:3" ht="12.75" customHeight="1">
      <c r="B269" s="138"/>
      <c r="C269" s="138"/>
    </row>
    <row r="270" spans="2:3" ht="12.75" customHeight="1">
      <c r="B270" s="138"/>
      <c r="C270" s="138"/>
    </row>
    <row r="271" spans="2:3" ht="12.75" customHeight="1">
      <c r="B271" s="138"/>
      <c r="C271" s="138"/>
    </row>
    <row r="272" spans="2:3" ht="12.75" customHeight="1">
      <c r="B272" s="138"/>
      <c r="C272" s="138"/>
    </row>
    <row r="273" spans="2:3" ht="12.75" customHeight="1">
      <c r="B273" s="138"/>
      <c r="C273" s="138"/>
    </row>
    <row r="274" spans="2:3" ht="12.75" customHeight="1">
      <c r="B274" s="138"/>
      <c r="C274" s="138"/>
    </row>
    <row r="275" spans="2:3" ht="12.75" customHeight="1">
      <c r="B275" s="138"/>
      <c r="C275" s="138"/>
    </row>
    <row r="276" spans="2:3" ht="12.75" customHeight="1">
      <c r="B276" s="138"/>
      <c r="C276" s="138"/>
    </row>
    <row r="277" spans="2:3" ht="12.75" customHeight="1">
      <c r="B277" s="138"/>
      <c r="C277" s="138"/>
    </row>
    <row r="278" spans="2:3" ht="12.75" customHeight="1">
      <c r="B278" s="138"/>
      <c r="C278" s="138"/>
    </row>
    <row r="279" spans="2:3" ht="12.75" customHeight="1">
      <c r="B279" s="138"/>
      <c r="C279" s="138"/>
    </row>
    <row r="280" spans="2:3" ht="12.75" customHeight="1">
      <c r="B280" s="138"/>
      <c r="C280" s="138"/>
    </row>
    <row r="281" spans="2:3" ht="12.75" customHeight="1">
      <c r="B281" s="138"/>
      <c r="C281" s="138"/>
    </row>
    <row r="282" spans="2:3" ht="12.75" customHeight="1">
      <c r="B282" s="138"/>
      <c r="C282" s="138"/>
    </row>
    <row r="283" spans="2:3" ht="12.75" customHeight="1">
      <c r="B283" s="138"/>
      <c r="C283" s="138"/>
    </row>
    <row r="284" spans="2:3" ht="12.75" customHeight="1">
      <c r="B284" s="138"/>
      <c r="C284" s="138"/>
    </row>
    <row r="285" spans="2:3" ht="12.75" customHeight="1">
      <c r="B285" s="138"/>
      <c r="C285" s="138"/>
    </row>
    <row r="286" spans="2:3" ht="12.75" customHeight="1">
      <c r="B286" s="138"/>
      <c r="C286" s="138"/>
    </row>
    <row r="287" spans="2:3" ht="12.75" customHeight="1">
      <c r="B287" s="138"/>
      <c r="C287" s="138"/>
    </row>
    <row r="288" spans="2:3" ht="12.75" customHeight="1">
      <c r="B288" s="138"/>
      <c r="C288" s="138"/>
    </row>
    <row r="289" spans="2:3" ht="12.75" customHeight="1">
      <c r="B289" s="138"/>
      <c r="C289" s="138"/>
    </row>
    <row r="290" spans="2:3" ht="12.75" customHeight="1">
      <c r="B290" s="138"/>
      <c r="C290" s="138"/>
    </row>
    <row r="291" spans="2:3" ht="12.75" customHeight="1">
      <c r="B291" s="138"/>
      <c r="C291" s="138"/>
    </row>
    <row r="292" spans="2:3" ht="12.75" customHeight="1">
      <c r="B292" s="138"/>
      <c r="C292" s="138"/>
    </row>
    <row r="293" spans="2:3" ht="12.75" customHeight="1">
      <c r="B293" s="138"/>
      <c r="C293" s="138"/>
    </row>
    <row r="294" spans="2:3" ht="12.75" customHeight="1">
      <c r="B294" s="138"/>
      <c r="C294" s="138"/>
    </row>
    <row r="295" spans="2:3" ht="12.75" customHeight="1">
      <c r="B295" s="138"/>
      <c r="C295" s="138"/>
    </row>
    <row r="296" spans="2:3" ht="12.75" customHeight="1">
      <c r="B296" s="138"/>
      <c r="C296" s="138"/>
    </row>
    <row r="297" spans="2:3" ht="12.75" customHeight="1">
      <c r="B297" s="138"/>
      <c r="C297" s="138"/>
    </row>
    <row r="298" spans="2:3" ht="12.75" customHeight="1">
      <c r="B298" s="138"/>
      <c r="C298" s="138"/>
    </row>
    <row r="299" spans="2:3" ht="12.75" customHeight="1">
      <c r="B299" s="138"/>
      <c r="C299" s="138"/>
    </row>
    <row r="300" spans="2:3" ht="12.75" customHeight="1">
      <c r="B300" s="138"/>
      <c r="C300" s="138"/>
    </row>
    <row r="301" spans="2:3" ht="12.75" customHeight="1">
      <c r="B301" s="138"/>
      <c r="C301" s="138"/>
    </row>
    <row r="302" spans="2:3" ht="12.75" customHeight="1">
      <c r="B302" s="138"/>
      <c r="C302" s="138"/>
    </row>
    <row r="303" spans="2:3" ht="12.75" customHeight="1">
      <c r="B303" s="138"/>
      <c r="C303" s="138"/>
    </row>
    <row r="304" spans="2:3" ht="12.75" customHeight="1">
      <c r="B304" s="138"/>
      <c r="C304" s="138"/>
    </row>
    <row r="305" spans="2:3" ht="12.75" customHeight="1">
      <c r="B305" s="138"/>
      <c r="C305" s="138"/>
    </row>
    <row r="306" spans="2:3" ht="12.75" customHeight="1">
      <c r="B306" s="138"/>
      <c r="C306" s="138"/>
    </row>
    <row r="307" spans="2:3" ht="12.75" customHeight="1">
      <c r="B307" s="138"/>
      <c r="C307" s="138"/>
    </row>
    <row r="308" spans="2:3" ht="12.75" customHeight="1">
      <c r="B308" s="138"/>
      <c r="C308" s="138"/>
    </row>
    <row r="309" spans="2:3" ht="12.75" customHeight="1">
      <c r="B309" s="138"/>
      <c r="C309" s="138"/>
    </row>
    <row r="310" spans="2:3" ht="12.75" customHeight="1">
      <c r="B310" s="138"/>
      <c r="C310" s="138"/>
    </row>
    <row r="311" spans="2:3" ht="12.75" customHeight="1">
      <c r="B311" s="138"/>
      <c r="C311" s="138"/>
    </row>
    <row r="312" spans="2:3" ht="12.75" customHeight="1">
      <c r="B312" s="138"/>
      <c r="C312" s="138"/>
    </row>
    <row r="313" spans="2:3" ht="12.75" customHeight="1">
      <c r="B313" s="138"/>
      <c r="C313" s="138"/>
    </row>
    <row r="314" spans="2:3" ht="12.75" customHeight="1">
      <c r="B314" s="138"/>
      <c r="C314" s="138"/>
    </row>
    <row r="315" spans="2:3" ht="12.75" customHeight="1">
      <c r="B315" s="138"/>
      <c r="C315" s="138"/>
    </row>
    <row r="316" spans="2:3" ht="12.75" customHeight="1">
      <c r="B316" s="138"/>
      <c r="C316" s="138"/>
    </row>
    <row r="317" spans="2:3" ht="12.75" customHeight="1">
      <c r="B317" s="138"/>
      <c r="C317" s="138"/>
    </row>
    <row r="318" spans="2:3" ht="12.75" customHeight="1">
      <c r="B318" s="138"/>
      <c r="C318" s="138"/>
    </row>
    <row r="319" spans="2:3" ht="12.75" customHeight="1">
      <c r="B319" s="138"/>
      <c r="C319" s="138"/>
    </row>
    <row r="320" spans="2:3" ht="12.75" customHeight="1">
      <c r="B320" s="138"/>
      <c r="C320" s="138"/>
    </row>
    <row r="321" spans="2:3" ht="12.75" customHeight="1">
      <c r="B321" s="138"/>
      <c r="C321" s="138"/>
    </row>
    <row r="322" spans="2:3" ht="12.75" customHeight="1">
      <c r="B322" s="138"/>
      <c r="C322" s="138"/>
    </row>
    <row r="323" spans="2:3" ht="12.75" customHeight="1">
      <c r="B323" s="138"/>
      <c r="C323" s="138"/>
    </row>
    <row r="324" spans="2:3" ht="12.75" customHeight="1">
      <c r="B324" s="138"/>
      <c r="C324" s="138"/>
    </row>
    <row r="325" spans="2:3" ht="12.75" customHeight="1">
      <c r="B325" s="138"/>
      <c r="C325" s="138"/>
    </row>
    <row r="326" spans="2:3" ht="12.75" customHeight="1">
      <c r="B326" s="138"/>
      <c r="C326" s="138"/>
    </row>
    <row r="327" spans="2:3" ht="12.75" customHeight="1">
      <c r="B327" s="138"/>
      <c r="C327" s="138"/>
    </row>
    <row r="328" spans="2:3" ht="12.75" customHeight="1">
      <c r="B328" s="138"/>
      <c r="C328" s="138"/>
    </row>
    <row r="329" spans="2:3" ht="12.75" customHeight="1">
      <c r="B329" s="138"/>
      <c r="C329" s="138"/>
    </row>
    <row r="330" spans="2:3" ht="12.75" customHeight="1">
      <c r="B330" s="138"/>
      <c r="C330" s="138"/>
    </row>
    <row r="331" spans="2:3" ht="12.75" customHeight="1">
      <c r="B331" s="138"/>
      <c r="C331" s="138"/>
    </row>
    <row r="332" spans="2:3" ht="12.75" customHeight="1">
      <c r="B332" s="138"/>
      <c r="C332" s="138"/>
    </row>
    <row r="333" spans="2:3" ht="12.75" customHeight="1">
      <c r="B333" s="138"/>
      <c r="C333" s="138"/>
    </row>
    <row r="334" spans="2:3" ht="12.75" customHeight="1">
      <c r="B334" s="138"/>
      <c r="C334" s="138"/>
    </row>
    <row r="335" spans="2:3" ht="12.75" customHeight="1">
      <c r="B335" s="138"/>
      <c r="C335" s="138"/>
    </row>
    <row r="336" spans="2:3" ht="12.75" customHeight="1">
      <c r="B336" s="138"/>
      <c r="C336" s="138"/>
    </row>
    <row r="337" spans="2:3" ht="12.75" customHeight="1">
      <c r="B337" s="138"/>
      <c r="C337" s="138"/>
    </row>
    <row r="338" spans="2:3" ht="12.75" customHeight="1">
      <c r="B338" s="138"/>
      <c r="C338" s="138"/>
    </row>
    <row r="339" spans="2:3" ht="12.75" customHeight="1">
      <c r="B339" s="138"/>
      <c r="C339" s="138"/>
    </row>
    <row r="340" spans="2:3" ht="12.75" customHeight="1">
      <c r="B340" s="138"/>
      <c r="C340" s="138"/>
    </row>
    <row r="341" spans="2:3" ht="12.75" customHeight="1">
      <c r="B341" s="138"/>
      <c r="C341" s="138"/>
    </row>
    <row r="342" spans="2:3" ht="12.75" customHeight="1">
      <c r="B342" s="138"/>
      <c r="C342" s="138"/>
    </row>
    <row r="343" spans="2:3" ht="12.75" customHeight="1">
      <c r="B343" s="138"/>
      <c r="C343" s="138"/>
    </row>
    <row r="344" spans="2:3" ht="12.75" customHeight="1">
      <c r="B344" s="138"/>
      <c r="C344" s="138"/>
    </row>
    <row r="345" spans="2:3" ht="12.75" customHeight="1">
      <c r="B345" s="138"/>
      <c r="C345" s="138"/>
    </row>
    <row r="346" spans="2:3" ht="12.75" customHeight="1">
      <c r="B346" s="138"/>
      <c r="C346" s="138"/>
    </row>
    <row r="347" spans="2:3" ht="12.75" customHeight="1">
      <c r="B347" s="138"/>
      <c r="C347" s="138"/>
    </row>
    <row r="348" spans="2:3" ht="12.75" customHeight="1">
      <c r="B348" s="138"/>
      <c r="C348" s="138"/>
    </row>
    <row r="349" spans="2:3" ht="12.75" customHeight="1">
      <c r="B349" s="138"/>
      <c r="C349" s="138"/>
    </row>
    <row r="350" spans="2:3" ht="12.75" customHeight="1">
      <c r="B350" s="138"/>
      <c r="C350" s="138"/>
    </row>
    <row r="351" spans="2:3" ht="12.75" customHeight="1">
      <c r="B351" s="138"/>
      <c r="C351" s="138"/>
    </row>
    <row r="352" spans="2:3" ht="12.75" customHeight="1">
      <c r="B352" s="138"/>
      <c r="C352" s="138"/>
    </row>
    <row r="353" spans="2:3" ht="12.75" customHeight="1">
      <c r="B353" s="138"/>
      <c r="C353" s="138"/>
    </row>
    <row r="354" spans="2:3" ht="12.75" customHeight="1">
      <c r="B354" s="138"/>
      <c r="C354" s="138"/>
    </row>
    <row r="355" spans="2:3" ht="12.75" customHeight="1">
      <c r="B355" s="138"/>
      <c r="C355" s="138"/>
    </row>
    <row r="356" spans="2:3" ht="12.75" customHeight="1">
      <c r="B356" s="138"/>
      <c r="C356" s="138"/>
    </row>
    <row r="357" spans="2:3" ht="12.75" customHeight="1">
      <c r="B357" s="138"/>
      <c r="C357" s="138"/>
    </row>
    <row r="358" spans="2:3" ht="12.75" customHeight="1">
      <c r="B358" s="138"/>
      <c r="C358" s="138"/>
    </row>
    <row r="359" spans="2:3" ht="12.75" customHeight="1">
      <c r="B359" s="138"/>
      <c r="C359" s="138"/>
    </row>
    <row r="360" spans="2:3" ht="12.75" customHeight="1">
      <c r="B360" s="138"/>
      <c r="C360" s="138"/>
    </row>
    <row r="361" spans="2:3" ht="12.75" customHeight="1">
      <c r="B361" s="138"/>
      <c r="C361" s="138"/>
    </row>
    <row r="362" spans="2:3" ht="12.75" customHeight="1">
      <c r="B362" s="138"/>
      <c r="C362" s="138"/>
    </row>
    <row r="363" spans="2:3" ht="12.75" customHeight="1">
      <c r="B363" s="138"/>
      <c r="C363" s="138"/>
    </row>
    <row r="364" spans="2:3" ht="12.75" customHeight="1">
      <c r="B364" s="138"/>
      <c r="C364" s="138"/>
    </row>
    <row r="365" spans="2:3" ht="12.75" customHeight="1">
      <c r="B365" s="138"/>
      <c r="C365" s="138"/>
    </row>
    <row r="366" spans="2:3" ht="12.75" customHeight="1">
      <c r="B366" s="138"/>
      <c r="C366" s="138"/>
    </row>
    <row r="367" spans="2:3" ht="12.75" customHeight="1">
      <c r="B367" s="138"/>
      <c r="C367" s="138"/>
    </row>
    <row r="368" spans="2:3" ht="12.75" customHeight="1">
      <c r="B368" s="138"/>
      <c r="C368" s="138"/>
    </row>
    <row r="369" spans="2:3" ht="12.75" customHeight="1">
      <c r="B369" s="138"/>
      <c r="C369" s="138"/>
    </row>
    <row r="370" spans="2:3" ht="12.75" customHeight="1">
      <c r="B370" s="138"/>
      <c r="C370" s="138"/>
    </row>
    <row r="371" spans="2:3" ht="12.75" customHeight="1">
      <c r="B371" s="138"/>
      <c r="C371" s="138"/>
    </row>
    <row r="372" spans="2:3" ht="12.75" customHeight="1">
      <c r="B372" s="138"/>
      <c r="C372" s="138"/>
    </row>
    <row r="373" spans="2:3" ht="12.75" customHeight="1">
      <c r="B373" s="138"/>
      <c r="C373" s="138"/>
    </row>
    <row r="374" spans="2:3" ht="12.75" customHeight="1">
      <c r="B374" s="138"/>
      <c r="C374" s="138"/>
    </row>
    <row r="375" spans="2:3" ht="12.75" customHeight="1">
      <c r="B375" s="138"/>
      <c r="C375" s="138"/>
    </row>
    <row r="376" spans="2:3" ht="12.75" customHeight="1">
      <c r="B376" s="138"/>
      <c r="C376" s="138"/>
    </row>
    <row r="377" spans="2:3" ht="12.75" customHeight="1">
      <c r="B377" s="138"/>
      <c r="C377" s="138"/>
    </row>
    <row r="378" spans="2:3" ht="12.75" customHeight="1">
      <c r="B378" s="138"/>
      <c r="C378" s="138"/>
    </row>
    <row r="379" spans="2:3" ht="12.75" customHeight="1">
      <c r="B379" s="138"/>
      <c r="C379" s="138"/>
    </row>
    <row r="380" spans="2:3" ht="12.75" customHeight="1">
      <c r="B380" s="138"/>
      <c r="C380" s="138"/>
    </row>
    <row r="381" spans="2:3" ht="12.75" customHeight="1">
      <c r="B381" s="138"/>
      <c r="C381" s="138"/>
    </row>
    <row r="382" spans="2:3" ht="12.75" customHeight="1">
      <c r="B382" s="138"/>
      <c r="C382" s="138"/>
    </row>
    <row r="383" spans="2:3" ht="12.75" customHeight="1">
      <c r="B383" s="138"/>
      <c r="C383" s="138"/>
    </row>
    <row r="384" spans="2:3" ht="12.75" customHeight="1">
      <c r="B384" s="138"/>
      <c r="C384" s="138"/>
    </row>
    <row r="385" spans="2:3" ht="12.75" customHeight="1">
      <c r="B385" s="138"/>
      <c r="C385" s="138"/>
    </row>
    <row r="386" spans="2:3" ht="12.75" customHeight="1">
      <c r="B386" s="138"/>
      <c r="C386" s="138"/>
    </row>
    <row r="387" spans="2:3" ht="12.75" customHeight="1">
      <c r="B387" s="138"/>
      <c r="C387" s="138"/>
    </row>
    <row r="388" spans="2:3" ht="12.75" customHeight="1">
      <c r="B388" s="138"/>
      <c r="C388" s="138"/>
    </row>
    <row r="389" spans="2:3" ht="12.75" customHeight="1">
      <c r="B389" s="138"/>
      <c r="C389" s="138"/>
    </row>
    <row r="390" spans="2:3" ht="12.75" customHeight="1">
      <c r="B390" s="138"/>
      <c r="C390" s="138"/>
    </row>
    <row r="391" spans="2:3" ht="12.75" customHeight="1">
      <c r="B391" s="138"/>
      <c r="C391" s="138"/>
    </row>
    <row r="392" spans="2:3" ht="12.75" customHeight="1">
      <c r="B392" s="138"/>
      <c r="C392" s="138"/>
    </row>
    <row r="393" spans="2:3" ht="12.75" customHeight="1">
      <c r="B393" s="138"/>
      <c r="C393" s="138"/>
    </row>
    <row r="394" spans="2:3" ht="12.75" customHeight="1">
      <c r="B394" s="138"/>
      <c r="C394" s="138"/>
    </row>
    <row r="395" spans="2:3" ht="12.75" customHeight="1">
      <c r="B395" s="138"/>
      <c r="C395" s="138"/>
    </row>
    <row r="396" spans="2:3" ht="12.75" customHeight="1">
      <c r="B396" s="138"/>
      <c r="C396" s="138"/>
    </row>
    <row r="397" spans="2:3" ht="12.75" customHeight="1">
      <c r="B397" s="138"/>
      <c r="C397" s="138"/>
    </row>
    <row r="398" spans="2:3" ht="12.75" customHeight="1">
      <c r="B398" s="138"/>
      <c r="C398" s="138"/>
    </row>
    <row r="399" spans="2:3" ht="12.75" customHeight="1">
      <c r="B399" s="138"/>
      <c r="C399" s="138"/>
    </row>
    <row r="400" spans="2:3" ht="12.75" customHeight="1">
      <c r="B400" s="138"/>
      <c r="C400" s="138"/>
    </row>
    <row r="401" spans="2:3" ht="12.75" customHeight="1">
      <c r="B401" s="138"/>
      <c r="C401" s="138"/>
    </row>
    <row r="402" spans="2:3" ht="12.75" customHeight="1">
      <c r="B402" s="138"/>
      <c r="C402" s="138"/>
    </row>
    <row r="403" spans="2:3" ht="12.75" customHeight="1">
      <c r="B403" s="138"/>
      <c r="C403" s="138"/>
    </row>
    <row r="404" spans="2:3" ht="12.75" customHeight="1">
      <c r="B404" s="138"/>
      <c r="C404" s="138"/>
    </row>
    <row r="405" spans="2:3" ht="12.75" customHeight="1">
      <c r="B405" s="138"/>
      <c r="C405" s="138"/>
    </row>
    <row r="406" spans="2:3" ht="12.75" customHeight="1">
      <c r="B406" s="138"/>
      <c r="C406" s="138"/>
    </row>
    <row r="407" spans="2:3" ht="12.75" customHeight="1">
      <c r="B407" s="138"/>
      <c r="C407" s="138"/>
    </row>
    <row r="408" spans="2:3" ht="12.75" customHeight="1">
      <c r="B408" s="138"/>
      <c r="C408" s="138"/>
    </row>
    <row r="409" spans="2:3" ht="12.75" customHeight="1">
      <c r="B409" s="138"/>
      <c r="C409" s="138"/>
    </row>
    <row r="410" spans="2:3" ht="12.75" customHeight="1">
      <c r="B410" s="138"/>
      <c r="C410" s="138"/>
    </row>
    <row r="411" spans="2:3" ht="12.75" customHeight="1">
      <c r="B411" s="138"/>
      <c r="C411" s="138"/>
    </row>
    <row r="412" spans="2:3" ht="12.75" customHeight="1">
      <c r="B412" s="138"/>
      <c r="C412" s="138"/>
    </row>
    <row r="413" spans="2:3" ht="12.75" customHeight="1">
      <c r="B413" s="138"/>
      <c r="C413" s="138"/>
    </row>
    <row r="414" spans="2:3" ht="12.75" customHeight="1">
      <c r="B414" s="138"/>
      <c r="C414" s="138"/>
    </row>
    <row r="415" spans="2:3" ht="12.75" customHeight="1">
      <c r="B415" s="138"/>
      <c r="C415" s="138"/>
    </row>
    <row r="416" spans="2:3" ht="12.75" customHeight="1">
      <c r="B416" s="138"/>
      <c r="C416" s="138"/>
    </row>
    <row r="417" spans="2:3" ht="12.75" customHeight="1">
      <c r="B417" s="138"/>
      <c r="C417" s="138"/>
    </row>
    <row r="418" spans="2:3" ht="12.75" customHeight="1">
      <c r="B418" s="138"/>
      <c r="C418" s="138"/>
    </row>
    <row r="419" spans="2:3" ht="12.75" customHeight="1">
      <c r="B419" s="138"/>
      <c r="C419" s="138"/>
    </row>
    <row r="420" spans="2:3" ht="12.75" customHeight="1">
      <c r="B420" s="138"/>
      <c r="C420" s="138"/>
    </row>
    <row r="421" spans="2:3" ht="12.75" customHeight="1">
      <c r="B421" s="138"/>
      <c r="C421" s="138"/>
    </row>
    <row r="422" spans="2:3" ht="12.75" customHeight="1">
      <c r="B422" s="138"/>
      <c r="C422" s="138"/>
    </row>
    <row r="423" spans="2:3" ht="12.75" customHeight="1">
      <c r="B423" s="138"/>
      <c r="C423" s="138"/>
    </row>
    <row r="424" spans="2:3" ht="12.75" customHeight="1">
      <c r="B424" s="138"/>
      <c r="C424" s="138"/>
    </row>
    <row r="425" spans="2:3" ht="12.75" customHeight="1">
      <c r="B425" s="138"/>
      <c r="C425" s="138"/>
    </row>
    <row r="426" spans="2:3" ht="12.75" customHeight="1">
      <c r="B426" s="138"/>
      <c r="C426" s="138"/>
    </row>
    <row r="427" spans="2:3" ht="12.75" customHeight="1">
      <c r="B427" s="138"/>
      <c r="C427" s="138"/>
    </row>
    <row r="428" spans="2:3" ht="12.75" customHeight="1">
      <c r="B428" s="138"/>
      <c r="C428" s="138"/>
    </row>
    <row r="429" spans="2:3" ht="12.75" customHeight="1">
      <c r="B429" s="138"/>
      <c r="C429" s="138"/>
    </row>
    <row r="430" spans="2:3" ht="12.75" customHeight="1">
      <c r="B430" s="138"/>
      <c r="C430" s="138"/>
    </row>
    <row r="431" spans="2:3" ht="12.75" customHeight="1">
      <c r="B431" s="138"/>
      <c r="C431" s="138"/>
    </row>
    <row r="432" spans="2:3" ht="12.75" customHeight="1">
      <c r="B432" s="138"/>
      <c r="C432" s="138"/>
    </row>
    <row r="433" spans="2:3" ht="12.75" customHeight="1">
      <c r="B433" s="138"/>
      <c r="C433" s="138"/>
    </row>
    <row r="434" spans="2:3" ht="12.75" customHeight="1">
      <c r="B434" s="138"/>
      <c r="C434" s="138"/>
    </row>
    <row r="435" spans="2:3" ht="12.75" customHeight="1">
      <c r="B435" s="138"/>
      <c r="C435" s="138"/>
    </row>
    <row r="436" spans="2:3" ht="12.75" customHeight="1">
      <c r="B436" s="138"/>
      <c r="C436" s="138"/>
    </row>
    <row r="437" spans="2:3" ht="12.75" customHeight="1">
      <c r="B437" s="138"/>
      <c r="C437" s="138"/>
    </row>
    <row r="438" spans="2:3" ht="12.75" customHeight="1">
      <c r="B438" s="138"/>
      <c r="C438" s="138"/>
    </row>
    <row r="439" spans="2:3" ht="12.75" customHeight="1">
      <c r="B439" s="138"/>
      <c r="C439" s="138"/>
    </row>
    <row r="440" spans="2:3" ht="12.75" customHeight="1">
      <c r="B440" s="138"/>
      <c r="C440" s="138"/>
    </row>
    <row r="441" spans="2:3" ht="12.75" customHeight="1">
      <c r="B441" s="138"/>
      <c r="C441" s="138"/>
    </row>
    <row r="442" spans="2:3" ht="12.75" customHeight="1">
      <c r="B442" s="138"/>
      <c r="C442" s="138"/>
    </row>
    <row r="443" spans="2:3" ht="12.75" customHeight="1">
      <c r="B443" s="138"/>
      <c r="C443" s="138"/>
    </row>
    <row r="444" spans="2:3" ht="12.75" customHeight="1">
      <c r="B444" s="138"/>
      <c r="C444" s="138"/>
    </row>
    <row r="445" spans="2:3" ht="12.75" customHeight="1">
      <c r="B445" s="138"/>
      <c r="C445" s="138"/>
    </row>
    <row r="446" spans="2:3" ht="12.75" customHeight="1">
      <c r="B446" s="138"/>
      <c r="C446" s="138"/>
    </row>
    <row r="447" spans="2:3" ht="12.75" customHeight="1">
      <c r="B447" s="138"/>
      <c r="C447" s="138"/>
    </row>
    <row r="448" spans="2:3" ht="12.75" customHeight="1">
      <c r="B448" s="138"/>
      <c r="C448" s="138"/>
    </row>
    <row r="449" spans="2:3" ht="12.75" customHeight="1">
      <c r="B449" s="138"/>
      <c r="C449" s="138"/>
    </row>
    <row r="450" spans="2:3" ht="12.75" customHeight="1">
      <c r="B450" s="138"/>
      <c r="C450" s="138"/>
    </row>
    <row r="451" spans="2:3" ht="12.75" customHeight="1">
      <c r="B451" s="138"/>
      <c r="C451" s="138"/>
    </row>
    <row r="452" spans="2:3" ht="12.75" customHeight="1">
      <c r="B452" s="138"/>
      <c r="C452" s="138"/>
    </row>
    <row r="453" spans="2:3" ht="12.75" customHeight="1">
      <c r="B453" s="138"/>
      <c r="C453" s="138"/>
    </row>
    <row r="454" spans="2:3" ht="12.75" customHeight="1">
      <c r="B454" s="138"/>
      <c r="C454" s="138"/>
    </row>
    <row r="455" spans="2:3" ht="12.75" customHeight="1">
      <c r="B455" s="138"/>
      <c r="C455" s="138"/>
    </row>
    <row r="456" spans="2:3" ht="12.75" customHeight="1">
      <c r="B456" s="138"/>
      <c r="C456" s="138"/>
    </row>
    <row r="457" spans="2:3" ht="12.75" customHeight="1">
      <c r="B457" s="138"/>
      <c r="C457" s="138"/>
    </row>
    <row r="458" spans="2:3" ht="12.75" customHeight="1">
      <c r="B458" s="138"/>
      <c r="C458" s="138"/>
    </row>
    <row r="459" spans="2:3" ht="12.75" customHeight="1">
      <c r="B459" s="138"/>
      <c r="C459" s="138"/>
    </row>
    <row r="460" spans="2:3" ht="12.75" customHeight="1">
      <c r="B460" s="138"/>
      <c r="C460" s="138"/>
    </row>
    <row r="461" spans="2:3" ht="12.75" customHeight="1">
      <c r="B461" s="138"/>
      <c r="C461" s="138"/>
    </row>
    <row r="462" spans="2:3" ht="12.75" customHeight="1">
      <c r="B462" s="138"/>
      <c r="C462" s="138"/>
    </row>
    <row r="463" spans="2:3" ht="12.75" customHeight="1">
      <c r="B463" s="138"/>
      <c r="C463" s="138"/>
    </row>
    <row r="464" spans="2:3" ht="12.75" customHeight="1">
      <c r="B464" s="138"/>
      <c r="C464" s="138"/>
    </row>
    <row r="465" spans="2:3" ht="12.75" customHeight="1">
      <c r="B465" s="138"/>
      <c r="C465" s="138"/>
    </row>
    <row r="466" spans="2:3" ht="12.75" customHeight="1">
      <c r="B466" s="138"/>
      <c r="C466" s="138"/>
    </row>
    <row r="467" spans="2:3" ht="12.75" customHeight="1">
      <c r="B467" s="138"/>
      <c r="C467" s="138"/>
    </row>
    <row r="468" spans="2:3" ht="12.75" customHeight="1">
      <c r="B468" s="138"/>
      <c r="C468" s="138"/>
    </row>
    <row r="469" spans="2:3" ht="12.75" customHeight="1">
      <c r="B469" s="138"/>
      <c r="C469" s="138"/>
    </row>
    <row r="470" spans="2:3" ht="12.75" customHeight="1">
      <c r="B470" s="138"/>
      <c r="C470" s="138"/>
    </row>
    <row r="471" spans="2:3" ht="12.75" customHeight="1">
      <c r="B471" s="138"/>
      <c r="C471" s="138"/>
    </row>
    <row r="472" spans="2:3" ht="12.75" customHeight="1">
      <c r="B472" s="138"/>
      <c r="C472" s="138"/>
    </row>
    <row r="473" spans="2:3" ht="12.75" customHeight="1">
      <c r="B473" s="138"/>
      <c r="C473" s="138"/>
    </row>
    <row r="474" spans="2:3" ht="12.75" customHeight="1">
      <c r="B474" s="138"/>
      <c r="C474" s="138"/>
    </row>
    <row r="475" spans="2:3" ht="12.75" customHeight="1">
      <c r="B475" s="138"/>
      <c r="C475" s="138"/>
    </row>
    <row r="476" spans="2:3" ht="12.75" customHeight="1">
      <c r="B476" s="138"/>
      <c r="C476" s="138"/>
    </row>
    <row r="477" spans="2:3" ht="12.75" customHeight="1">
      <c r="B477" s="138"/>
      <c r="C477" s="138"/>
    </row>
    <row r="478" spans="2:3" ht="12.75" customHeight="1">
      <c r="B478" s="138"/>
      <c r="C478" s="138"/>
    </row>
    <row r="479" spans="2:3" ht="12.75" customHeight="1">
      <c r="B479" s="138"/>
      <c r="C479" s="138"/>
    </row>
    <row r="480" spans="2:3" ht="12.75" customHeight="1">
      <c r="B480" s="138"/>
      <c r="C480" s="138"/>
    </row>
    <row r="481" spans="2:3" ht="12.75" customHeight="1">
      <c r="B481" s="138"/>
      <c r="C481" s="138"/>
    </row>
    <row r="482" spans="2:3" ht="12.75" customHeight="1">
      <c r="B482" s="138"/>
      <c r="C482" s="138"/>
    </row>
    <row r="483" spans="2:3" ht="12.75" customHeight="1">
      <c r="B483" s="138"/>
      <c r="C483" s="138"/>
    </row>
    <row r="484" spans="2:3" ht="12.75" customHeight="1">
      <c r="B484" s="138"/>
      <c r="C484" s="138"/>
    </row>
    <row r="485" spans="2:3" ht="12.75" customHeight="1">
      <c r="B485" s="138"/>
      <c r="C485" s="138"/>
    </row>
    <row r="486" spans="2:3" ht="12.75" customHeight="1">
      <c r="B486" s="138"/>
      <c r="C486" s="138"/>
    </row>
    <row r="487" spans="2:3" ht="12.75" customHeight="1">
      <c r="B487" s="138"/>
      <c r="C487" s="138"/>
    </row>
    <row r="488" spans="2:3" ht="12.75" customHeight="1">
      <c r="B488" s="138"/>
      <c r="C488" s="138"/>
    </row>
    <row r="489" spans="2:3" ht="12.75" customHeight="1">
      <c r="B489" s="138"/>
      <c r="C489" s="138"/>
    </row>
    <row r="490" spans="2:3" ht="12.75" customHeight="1">
      <c r="B490" s="138"/>
      <c r="C490" s="138"/>
    </row>
    <row r="491" spans="2:3" ht="12.75" customHeight="1">
      <c r="B491" s="138"/>
      <c r="C491" s="138"/>
    </row>
    <row r="492" spans="2:3" ht="12.75" customHeight="1">
      <c r="B492" s="138"/>
      <c r="C492" s="138"/>
    </row>
    <row r="493" spans="2:3" ht="12.75" customHeight="1">
      <c r="B493" s="138"/>
      <c r="C493" s="138"/>
    </row>
    <row r="494" spans="2:3" ht="12.75" customHeight="1">
      <c r="B494" s="138"/>
      <c r="C494" s="138"/>
    </row>
    <row r="495" spans="2:3" ht="12.75" customHeight="1">
      <c r="B495" s="138"/>
      <c r="C495" s="138"/>
    </row>
    <row r="496" spans="2:3" ht="12.75" customHeight="1">
      <c r="B496" s="138"/>
      <c r="C496" s="138"/>
    </row>
    <row r="497" spans="2:3" ht="12.75" customHeight="1">
      <c r="B497" s="138"/>
      <c r="C497" s="138"/>
    </row>
    <row r="498" spans="2:3" ht="12.75" customHeight="1">
      <c r="B498" s="138"/>
      <c r="C498" s="138"/>
    </row>
    <row r="499" spans="2:3" ht="12.75" customHeight="1">
      <c r="B499" s="138"/>
      <c r="C499" s="138"/>
    </row>
    <row r="500" spans="2:3" ht="12.75" customHeight="1">
      <c r="B500" s="138"/>
      <c r="C500" s="138"/>
    </row>
    <row r="501" spans="2:3" ht="12.75" customHeight="1">
      <c r="B501" s="138"/>
      <c r="C501" s="138"/>
    </row>
    <row r="502" spans="2:3" ht="12.75" customHeight="1">
      <c r="B502" s="138"/>
      <c r="C502" s="138"/>
    </row>
    <row r="503" spans="2:3" ht="12.75" customHeight="1">
      <c r="B503" s="138"/>
      <c r="C503" s="138"/>
    </row>
    <row r="504" spans="2:3" ht="12.75" customHeight="1">
      <c r="B504" s="138"/>
      <c r="C504" s="138"/>
    </row>
    <row r="505" spans="2:3" ht="12.75" customHeight="1">
      <c r="B505" s="138"/>
      <c r="C505" s="138"/>
    </row>
    <row r="506" spans="2:3" ht="12.75" customHeight="1">
      <c r="B506" s="138"/>
      <c r="C506" s="138"/>
    </row>
    <row r="507" spans="2:3" ht="12.75" customHeight="1">
      <c r="B507" s="138"/>
      <c r="C507" s="138"/>
    </row>
    <row r="508" spans="2:3" ht="12.75" customHeight="1">
      <c r="B508" s="138"/>
      <c r="C508" s="138"/>
    </row>
    <row r="509" spans="2:3" ht="12.75" customHeight="1">
      <c r="B509" s="138"/>
      <c r="C509" s="138"/>
    </row>
    <row r="510" spans="2:3" ht="12.75" customHeight="1">
      <c r="B510" s="138"/>
      <c r="C510" s="138"/>
    </row>
    <row r="511" spans="2:3" ht="12.75" customHeight="1">
      <c r="B511" s="138"/>
      <c r="C511" s="138"/>
    </row>
    <row r="512" spans="2:3" ht="12.75" customHeight="1">
      <c r="B512" s="138"/>
      <c r="C512" s="138"/>
    </row>
    <row r="513" spans="2:3" ht="12.75" customHeight="1">
      <c r="B513" s="138"/>
      <c r="C513" s="138"/>
    </row>
    <row r="514" spans="2:3" ht="12.75" customHeight="1">
      <c r="B514" s="138"/>
      <c r="C514" s="138"/>
    </row>
    <row r="515" spans="2:3" ht="12.75" customHeight="1">
      <c r="B515" s="138"/>
      <c r="C515" s="138"/>
    </row>
    <row r="516" spans="2:3" ht="12.75" customHeight="1">
      <c r="B516" s="138"/>
      <c r="C516" s="138"/>
    </row>
    <row r="517" spans="2:3" ht="12.75" customHeight="1">
      <c r="B517" s="138"/>
      <c r="C517" s="138"/>
    </row>
    <row r="518" spans="2:3" ht="12.75" customHeight="1">
      <c r="B518" s="138"/>
      <c r="C518" s="138"/>
    </row>
    <row r="519" spans="2:3" ht="12.75" customHeight="1">
      <c r="B519" s="138"/>
      <c r="C519" s="138"/>
    </row>
    <row r="520" spans="2:3" ht="12.75" customHeight="1">
      <c r="B520" s="138"/>
      <c r="C520" s="138"/>
    </row>
    <row r="521" spans="2:3" ht="12.75" customHeight="1">
      <c r="B521" s="138"/>
      <c r="C521" s="138"/>
    </row>
    <row r="522" spans="2:3" ht="12.75" customHeight="1">
      <c r="B522" s="138"/>
      <c r="C522" s="138"/>
    </row>
    <row r="523" spans="2:3" ht="12.75" customHeight="1">
      <c r="B523" s="138"/>
      <c r="C523" s="138"/>
    </row>
    <row r="524" spans="2:3" ht="12.75" customHeight="1">
      <c r="B524" s="138"/>
      <c r="C524" s="138"/>
    </row>
    <row r="525" spans="2:3" ht="12.75" customHeight="1">
      <c r="B525" s="138"/>
      <c r="C525" s="138"/>
    </row>
    <row r="526" spans="2:3" ht="12.75" customHeight="1">
      <c r="B526" s="138"/>
      <c r="C526" s="138"/>
    </row>
    <row r="527" spans="2:3" ht="12.75" customHeight="1">
      <c r="B527" s="138"/>
      <c r="C527" s="138"/>
    </row>
    <row r="528" spans="2:3" ht="12.75" customHeight="1">
      <c r="B528" s="138"/>
      <c r="C528" s="138"/>
    </row>
    <row r="529" spans="2:3" ht="12.75" customHeight="1">
      <c r="B529" s="138"/>
      <c r="C529" s="138"/>
    </row>
    <row r="530" spans="2:3" ht="12.75" customHeight="1">
      <c r="B530" s="138"/>
      <c r="C530" s="138"/>
    </row>
    <row r="531" spans="2:3" ht="12.75" customHeight="1">
      <c r="B531" s="138"/>
      <c r="C531" s="138"/>
    </row>
    <row r="532" spans="2:3" ht="12.75" customHeight="1">
      <c r="B532" s="138"/>
      <c r="C532" s="138"/>
    </row>
    <row r="533" spans="2:3" ht="12.75" customHeight="1">
      <c r="B533" s="138"/>
      <c r="C533" s="138"/>
    </row>
    <row r="534" spans="2:3" ht="12.75" customHeight="1">
      <c r="B534" s="138"/>
      <c r="C534" s="138"/>
    </row>
    <row r="535" spans="2:3" ht="12.75" customHeight="1">
      <c r="B535" s="138"/>
      <c r="C535" s="138"/>
    </row>
    <row r="536" spans="2:3" ht="12.75" customHeight="1">
      <c r="B536" s="138"/>
      <c r="C536" s="138"/>
    </row>
    <row r="537" spans="2:3" ht="12.75" customHeight="1">
      <c r="B537" s="138"/>
      <c r="C537" s="138"/>
    </row>
    <row r="538" spans="2:3" ht="12.75" customHeight="1">
      <c r="B538" s="138"/>
      <c r="C538" s="138"/>
    </row>
    <row r="539" spans="2:3" ht="12.75" customHeight="1">
      <c r="B539" s="138"/>
      <c r="C539" s="138"/>
    </row>
    <row r="540" spans="2:3" ht="12.75" customHeight="1">
      <c r="B540" s="138"/>
      <c r="C540" s="138"/>
    </row>
    <row r="541" spans="2:3" ht="12.75" customHeight="1">
      <c r="B541" s="138"/>
      <c r="C541" s="138"/>
    </row>
    <row r="542" spans="2:3" ht="12.75" customHeight="1">
      <c r="B542" s="138"/>
      <c r="C542" s="138"/>
    </row>
    <row r="543" spans="2:3" ht="12.75" customHeight="1">
      <c r="B543" s="138"/>
      <c r="C543" s="138"/>
    </row>
    <row r="544" spans="2:3" ht="12.75" customHeight="1">
      <c r="B544" s="138"/>
      <c r="C544" s="138"/>
    </row>
    <row r="545" spans="2:3" ht="12.75" customHeight="1">
      <c r="B545" s="138"/>
      <c r="C545" s="138"/>
    </row>
    <row r="546" spans="2:3" ht="12.75" customHeight="1">
      <c r="B546" s="138"/>
      <c r="C546" s="138"/>
    </row>
    <row r="547" spans="2:3" ht="12.75" customHeight="1">
      <c r="B547" s="138"/>
      <c r="C547" s="138"/>
    </row>
    <row r="548" spans="2:3" ht="12.75" customHeight="1">
      <c r="B548" s="138"/>
      <c r="C548" s="138"/>
    </row>
    <row r="549" spans="2:3" ht="12.75" customHeight="1">
      <c r="B549" s="138"/>
      <c r="C549" s="138"/>
    </row>
    <row r="550" spans="2:3" ht="12.75" customHeight="1">
      <c r="B550" s="138"/>
      <c r="C550" s="138"/>
    </row>
    <row r="551" spans="2:3" ht="12.75" customHeight="1">
      <c r="B551" s="138"/>
      <c r="C551" s="138"/>
    </row>
    <row r="552" spans="2:3" ht="12.75" customHeight="1">
      <c r="B552" s="138"/>
      <c r="C552" s="138"/>
    </row>
    <row r="553" spans="2:3" ht="12.75" customHeight="1">
      <c r="B553" s="138"/>
      <c r="C553" s="138"/>
    </row>
    <row r="554" spans="2:3" ht="12.75" customHeight="1">
      <c r="B554" s="138"/>
      <c r="C554" s="138"/>
    </row>
    <row r="555" spans="2:3" ht="12.75" customHeight="1">
      <c r="B555" s="138"/>
      <c r="C555" s="138"/>
    </row>
    <row r="556" spans="2:3" ht="12.75" customHeight="1">
      <c r="B556" s="138"/>
      <c r="C556" s="138"/>
    </row>
    <row r="557" spans="2:3" ht="12.75" customHeight="1">
      <c r="B557" s="138"/>
      <c r="C557" s="138"/>
    </row>
    <row r="558" spans="2:3" ht="12.75" customHeight="1">
      <c r="B558" s="138"/>
      <c r="C558" s="138"/>
    </row>
    <row r="559" spans="2:3" ht="12.75" customHeight="1">
      <c r="B559" s="138"/>
      <c r="C559" s="138"/>
    </row>
    <row r="560" spans="2:3" ht="12.75" customHeight="1">
      <c r="B560" s="138"/>
      <c r="C560" s="138"/>
    </row>
    <row r="561" spans="2:3" ht="12.75" customHeight="1">
      <c r="B561" s="138"/>
      <c r="C561" s="138"/>
    </row>
    <row r="562" spans="2:3" ht="12.75" customHeight="1">
      <c r="B562" s="138"/>
      <c r="C562" s="138"/>
    </row>
    <row r="563" spans="2:3" ht="12.75" customHeight="1">
      <c r="B563" s="138"/>
      <c r="C563" s="138"/>
    </row>
    <row r="564" spans="2:3" ht="12.75" customHeight="1">
      <c r="B564" s="138"/>
      <c r="C564" s="138"/>
    </row>
    <row r="565" spans="2:3" ht="12.75" customHeight="1">
      <c r="B565" s="138"/>
      <c r="C565" s="138"/>
    </row>
    <row r="566" spans="2:3" ht="12.75" customHeight="1">
      <c r="B566" s="138"/>
      <c r="C566" s="138"/>
    </row>
    <row r="567" spans="2:3" ht="12.75" customHeight="1">
      <c r="B567" s="138"/>
      <c r="C567" s="138"/>
    </row>
    <row r="568" spans="2:3" ht="12.75" customHeight="1">
      <c r="B568" s="138"/>
      <c r="C568" s="138"/>
    </row>
    <row r="569" spans="2:3" ht="12.75" customHeight="1">
      <c r="B569" s="138"/>
      <c r="C569" s="138"/>
    </row>
    <row r="570" spans="2:3" ht="12.75" customHeight="1">
      <c r="B570" s="138"/>
      <c r="C570" s="138"/>
    </row>
    <row r="571" spans="2:3" ht="12.75" customHeight="1">
      <c r="B571" s="138"/>
      <c r="C571" s="138"/>
    </row>
    <row r="572" spans="2:3" ht="12.75" customHeight="1">
      <c r="B572" s="138"/>
      <c r="C572" s="138"/>
    </row>
    <row r="573" spans="2:3" ht="12.75" customHeight="1">
      <c r="B573" s="138"/>
      <c r="C573" s="138"/>
    </row>
    <row r="574" spans="2:3" ht="12.75" customHeight="1">
      <c r="B574" s="138"/>
      <c r="C574" s="138"/>
    </row>
    <row r="575" spans="2:3" ht="12.75" customHeight="1">
      <c r="B575" s="138"/>
      <c r="C575" s="138"/>
    </row>
    <row r="576" spans="2:3" ht="12.75" customHeight="1">
      <c r="B576" s="138"/>
      <c r="C576" s="138"/>
    </row>
    <row r="577" spans="2:3" ht="12.75" customHeight="1">
      <c r="B577" s="138"/>
      <c r="C577" s="138"/>
    </row>
    <row r="578" spans="2:3" ht="12.75" customHeight="1">
      <c r="B578" s="138"/>
      <c r="C578" s="138"/>
    </row>
    <row r="579" spans="2:3" ht="12.75" customHeight="1">
      <c r="B579" s="138"/>
      <c r="C579" s="138"/>
    </row>
    <row r="580" spans="2:3" ht="12.75" customHeight="1">
      <c r="B580" s="138"/>
      <c r="C580" s="138"/>
    </row>
    <row r="581" spans="2:3" ht="12.75" customHeight="1">
      <c r="B581" s="138"/>
      <c r="C581" s="138"/>
    </row>
    <row r="582" spans="2:3" ht="12.75" customHeight="1">
      <c r="B582" s="138"/>
      <c r="C582" s="138"/>
    </row>
    <row r="583" spans="2:3" ht="12.75" customHeight="1">
      <c r="B583" s="138"/>
      <c r="C583" s="138"/>
    </row>
    <row r="584" spans="2:3" ht="12.75" customHeight="1">
      <c r="B584" s="138"/>
      <c r="C584" s="138"/>
    </row>
    <row r="585" spans="2:3" ht="12.75" customHeight="1">
      <c r="B585" s="138"/>
      <c r="C585" s="138"/>
    </row>
    <row r="586" spans="2:3" ht="12.75" customHeight="1">
      <c r="B586" s="138"/>
      <c r="C586" s="138"/>
    </row>
    <row r="587" spans="2:3" ht="12.75" customHeight="1">
      <c r="B587" s="138"/>
      <c r="C587" s="138"/>
    </row>
    <row r="588" spans="2:3" ht="12.75" customHeight="1">
      <c r="B588" s="138"/>
      <c r="C588" s="138"/>
    </row>
    <row r="589" spans="2:3" ht="12.75" customHeight="1">
      <c r="B589" s="138"/>
      <c r="C589" s="138"/>
    </row>
    <row r="590" spans="2:3" ht="12.75" customHeight="1">
      <c r="B590" s="138"/>
      <c r="C590" s="138"/>
    </row>
    <row r="591" spans="2:3" ht="12.75" customHeight="1">
      <c r="B591" s="138"/>
      <c r="C591" s="138"/>
    </row>
    <row r="592" spans="2:3" ht="12.75" customHeight="1">
      <c r="B592" s="138"/>
      <c r="C592" s="138"/>
    </row>
    <row r="593" spans="2:3" ht="12.75" customHeight="1">
      <c r="B593" s="138"/>
      <c r="C593" s="138"/>
    </row>
    <row r="594" spans="2:3" ht="12.75" customHeight="1">
      <c r="B594" s="138"/>
      <c r="C594" s="138"/>
    </row>
    <row r="595" spans="2:3" ht="12.75" customHeight="1">
      <c r="B595" s="138"/>
      <c r="C595" s="138"/>
    </row>
    <row r="596" spans="2:3" ht="12.75" customHeight="1">
      <c r="B596" s="138"/>
      <c r="C596" s="138"/>
    </row>
    <row r="597" spans="2:3" ht="12.75" customHeight="1">
      <c r="B597" s="138"/>
      <c r="C597" s="138"/>
    </row>
    <row r="598" spans="2:3" ht="12.75" customHeight="1">
      <c r="B598" s="138"/>
      <c r="C598" s="138"/>
    </row>
    <row r="599" spans="2:3" ht="12.75" customHeight="1">
      <c r="B599" s="138"/>
      <c r="C599" s="138"/>
    </row>
    <row r="600" spans="2:3" ht="12.75" customHeight="1">
      <c r="B600" s="138"/>
      <c r="C600" s="138"/>
    </row>
    <row r="601" spans="2:3" ht="12.75" customHeight="1">
      <c r="B601" s="138"/>
      <c r="C601" s="138"/>
    </row>
    <row r="602" spans="2:3" ht="12.75" customHeight="1">
      <c r="B602" s="138"/>
      <c r="C602" s="138"/>
    </row>
    <row r="603" spans="2:3" ht="12.75" customHeight="1">
      <c r="B603" s="138"/>
      <c r="C603" s="138"/>
    </row>
    <row r="604" spans="2:3" ht="12.75" customHeight="1">
      <c r="B604" s="138"/>
      <c r="C604" s="138"/>
    </row>
    <row r="605" spans="2:3" ht="12.75" customHeight="1">
      <c r="B605" s="138"/>
      <c r="C605" s="138"/>
    </row>
    <row r="606" spans="2:3" ht="12.75" customHeight="1">
      <c r="B606" s="138"/>
      <c r="C606" s="138"/>
    </row>
    <row r="607" spans="2:3" ht="12.75" customHeight="1">
      <c r="B607" s="138"/>
      <c r="C607" s="138"/>
    </row>
    <row r="608" spans="2:3" ht="12.75" customHeight="1">
      <c r="B608" s="138"/>
      <c r="C608" s="138"/>
    </row>
    <row r="609" spans="2:3" ht="12.75" customHeight="1">
      <c r="B609" s="138"/>
      <c r="C609" s="138"/>
    </row>
    <row r="610" spans="2:3" ht="12.75" customHeight="1">
      <c r="B610" s="138"/>
      <c r="C610" s="138"/>
    </row>
    <row r="611" spans="2:3" ht="12.75" customHeight="1">
      <c r="B611" s="138"/>
      <c r="C611" s="138"/>
    </row>
    <row r="612" spans="2:3" ht="12.75" customHeight="1">
      <c r="B612" s="138"/>
      <c r="C612" s="138"/>
    </row>
    <row r="613" spans="2:3" ht="12.75" customHeight="1">
      <c r="B613" s="138"/>
      <c r="C613" s="138"/>
    </row>
    <row r="614" spans="2:3" ht="12.75" customHeight="1">
      <c r="B614" s="138"/>
      <c r="C614" s="138"/>
    </row>
    <row r="615" spans="2:3" ht="12.75" customHeight="1">
      <c r="B615" s="138"/>
      <c r="C615" s="138"/>
    </row>
    <row r="616" spans="2:3" ht="12.75" customHeight="1">
      <c r="B616" s="138"/>
      <c r="C616" s="138"/>
    </row>
    <row r="617" spans="2:3" ht="12.75" customHeight="1">
      <c r="B617" s="138"/>
      <c r="C617" s="138"/>
    </row>
    <row r="618" spans="2:3" ht="12.75" customHeight="1">
      <c r="B618" s="138"/>
      <c r="C618" s="138"/>
    </row>
    <row r="619" spans="2:3" ht="12.75" customHeight="1">
      <c r="B619" s="138"/>
      <c r="C619" s="138"/>
    </row>
    <row r="620" spans="2:3" ht="12.75" customHeight="1">
      <c r="B620" s="138"/>
      <c r="C620" s="138"/>
    </row>
    <row r="621" spans="2:3" ht="12.75" customHeight="1">
      <c r="B621" s="138"/>
      <c r="C621" s="138"/>
    </row>
    <row r="622" spans="2:3" ht="12.75" customHeight="1">
      <c r="B622" s="138"/>
      <c r="C622" s="138"/>
    </row>
    <row r="623" spans="2:3" ht="12.75" customHeight="1">
      <c r="B623" s="138"/>
      <c r="C623" s="138"/>
    </row>
    <row r="624" spans="2:3" ht="12.75" customHeight="1">
      <c r="B624" s="138"/>
      <c r="C624" s="138"/>
    </row>
    <row r="625" spans="2:3" ht="12.75" customHeight="1">
      <c r="B625" s="138"/>
      <c r="C625" s="138"/>
    </row>
    <row r="626" spans="2:3" ht="12.75" customHeight="1">
      <c r="B626" s="138"/>
      <c r="C626" s="138"/>
    </row>
    <row r="627" spans="2:3" ht="12.75" customHeight="1">
      <c r="B627" s="138"/>
      <c r="C627" s="138"/>
    </row>
    <row r="628" spans="2:3" ht="12.75" customHeight="1">
      <c r="B628" s="138"/>
      <c r="C628" s="138"/>
    </row>
    <row r="629" spans="2:3" ht="12.75" customHeight="1">
      <c r="B629" s="138"/>
      <c r="C629" s="138"/>
    </row>
    <row r="630" spans="2:3" ht="12.75" customHeight="1">
      <c r="B630" s="138"/>
      <c r="C630" s="138"/>
    </row>
    <row r="631" spans="2:3" ht="12.75" customHeight="1">
      <c r="B631" s="138"/>
      <c r="C631" s="138"/>
    </row>
    <row r="632" spans="2:3" ht="12.75" customHeight="1">
      <c r="B632" s="138"/>
      <c r="C632" s="138"/>
    </row>
    <row r="633" spans="2:3" ht="12.75" customHeight="1">
      <c r="B633" s="138"/>
      <c r="C633" s="138"/>
    </row>
    <row r="634" spans="2:3" ht="12.75" customHeight="1">
      <c r="B634" s="138"/>
      <c r="C634" s="138"/>
    </row>
    <row r="635" spans="2:3" ht="12.75" customHeight="1">
      <c r="B635" s="138"/>
      <c r="C635" s="138"/>
    </row>
    <row r="636" spans="2:3" ht="12.75" customHeight="1">
      <c r="B636" s="138"/>
      <c r="C636" s="138"/>
    </row>
    <row r="637" spans="2:3" ht="12.75" customHeight="1">
      <c r="B637" s="138"/>
      <c r="C637" s="138"/>
    </row>
    <row r="638" spans="2:3" ht="12.75" customHeight="1">
      <c r="B638" s="138"/>
      <c r="C638" s="138"/>
    </row>
    <row r="639" spans="2:3" ht="12.75" customHeight="1">
      <c r="B639" s="138"/>
      <c r="C639" s="138"/>
    </row>
    <row r="640" spans="2:3" ht="12.75" customHeight="1">
      <c r="B640" s="138"/>
      <c r="C640" s="138"/>
    </row>
    <row r="641" spans="2:3" ht="12.75" customHeight="1">
      <c r="B641" s="138"/>
      <c r="C641" s="138"/>
    </row>
    <row r="642" spans="2:3" ht="12.75" customHeight="1">
      <c r="B642" s="138"/>
      <c r="C642" s="138"/>
    </row>
    <row r="643" spans="2:3" ht="12.75" customHeight="1">
      <c r="B643" s="138"/>
      <c r="C643" s="138"/>
    </row>
    <row r="644" spans="2:3" ht="12.75" customHeight="1">
      <c r="B644" s="138"/>
      <c r="C644" s="138"/>
    </row>
    <row r="645" spans="2:3" ht="12.75" customHeight="1">
      <c r="B645" s="138"/>
      <c r="C645" s="138"/>
    </row>
    <row r="646" spans="2:3" ht="12.75" customHeight="1">
      <c r="B646" s="138"/>
      <c r="C646" s="138"/>
    </row>
    <row r="647" spans="2:3" ht="12.75" customHeight="1">
      <c r="B647" s="138"/>
      <c r="C647" s="138"/>
    </row>
    <row r="648" spans="2:3" ht="12.75" customHeight="1">
      <c r="B648" s="138"/>
      <c r="C648" s="138"/>
    </row>
    <row r="649" spans="2:3" ht="12.75" customHeight="1">
      <c r="B649" s="138"/>
      <c r="C649" s="138"/>
    </row>
    <row r="650" spans="2:3" ht="12.75" customHeight="1">
      <c r="B650" s="138"/>
      <c r="C650" s="138"/>
    </row>
    <row r="651" spans="2:3" ht="12.75" customHeight="1">
      <c r="B651" s="138"/>
      <c r="C651" s="138"/>
    </row>
    <row r="652" spans="2:3" ht="12.75" customHeight="1">
      <c r="B652" s="138"/>
      <c r="C652" s="138"/>
    </row>
    <row r="653" spans="2:3" ht="12.75" customHeight="1">
      <c r="B653" s="138"/>
      <c r="C653" s="138"/>
    </row>
    <row r="654" spans="2:3" ht="12.75" customHeight="1">
      <c r="B654" s="138"/>
      <c r="C654" s="138"/>
    </row>
    <row r="655" spans="2:3" ht="12.75" customHeight="1">
      <c r="B655" s="138"/>
      <c r="C655" s="138"/>
    </row>
    <row r="656" spans="2:3" ht="12.75" customHeight="1">
      <c r="B656" s="138"/>
      <c r="C656" s="138"/>
    </row>
    <row r="657" spans="2:3" ht="12.75" customHeight="1">
      <c r="B657" s="138"/>
      <c r="C657" s="138"/>
    </row>
    <row r="658" spans="2:3" ht="12.75" customHeight="1">
      <c r="B658" s="138"/>
      <c r="C658" s="138"/>
    </row>
    <row r="659" spans="2:3" ht="12.75" customHeight="1">
      <c r="B659" s="138"/>
      <c r="C659" s="138"/>
    </row>
    <row r="660" spans="2:3" ht="12.75" customHeight="1">
      <c r="B660" s="138"/>
      <c r="C660" s="138"/>
    </row>
    <row r="661" spans="2:3" ht="12.75" customHeight="1">
      <c r="B661" s="138"/>
      <c r="C661" s="138"/>
    </row>
    <row r="662" spans="2:3" ht="12.75" customHeight="1">
      <c r="B662" s="138"/>
      <c r="C662" s="138"/>
    </row>
    <row r="663" spans="2:3" ht="12.75" customHeight="1">
      <c r="B663" s="138"/>
      <c r="C663" s="138"/>
    </row>
    <row r="664" spans="2:3" ht="12.75" customHeight="1">
      <c r="B664" s="138"/>
      <c r="C664" s="138"/>
    </row>
    <row r="665" spans="2:3" ht="12.75" customHeight="1">
      <c r="B665" s="138"/>
      <c r="C665" s="138"/>
    </row>
    <row r="666" spans="2:3" ht="12.75" customHeight="1">
      <c r="B666" s="138"/>
      <c r="C666" s="138"/>
    </row>
    <row r="667" spans="2:3" ht="12.75" customHeight="1">
      <c r="B667" s="138"/>
      <c r="C667" s="138"/>
    </row>
    <row r="668" spans="2:3" ht="12.75" customHeight="1">
      <c r="B668" s="138"/>
      <c r="C668" s="138"/>
    </row>
    <row r="669" spans="2:3" ht="12.75" customHeight="1">
      <c r="B669" s="138"/>
      <c r="C669" s="138"/>
    </row>
    <row r="670" spans="2:3" ht="12.75" customHeight="1">
      <c r="B670" s="138"/>
      <c r="C670" s="138"/>
    </row>
    <row r="671" spans="2:3" ht="12.75" customHeight="1">
      <c r="B671" s="138"/>
      <c r="C671" s="138"/>
    </row>
    <row r="672" spans="2:3" ht="12.75" customHeight="1">
      <c r="B672" s="138"/>
      <c r="C672" s="138"/>
    </row>
    <row r="673" spans="2:3" ht="12.75" customHeight="1">
      <c r="B673" s="138"/>
      <c r="C673" s="138"/>
    </row>
    <row r="674" spans="2:3" ht="12.75" customHeight="1">
      <c r="B674" s="138"/>
      <c r="C674" s="138"/>
    </row>
    <row r="675" spans="2:3" ht="12.75" customHeight="1">
      <c r="B675" s="138"/>
      <c r="C675" s="138"/>
    </row>
    <row r="676" spans="2:3" ht="12.75" customHeight="1">
      <c r="B676" s="138"/>
      <c r="C676" s="138"/>
    </row>
    <row r="677" spans="2:3" ht="12.75" customHeight="1">
      <c r="B677" s="138"/>
      <c r="C677" s="138"/>
    </row>
    <row r="678" spans="2:3" ht="12.75" customHeight="1">
      <c r="B678" s="138"/>
      <c r="C678" s="138"/>
    </row>
    <row r="679" spans="2:3" ht="12.75" customHeight="1">
      <c r="B679" s="138"/>
      <c r="C679" s="138"/>
    </row>
    <row r="680" spans="2:3" ht="12.75" customHeight="1">
      <c r="B680" s="138"/>
      <c r="C680" s="138"/>
    </row>
    <row r="681" spans="2:3" ht="12.75" customHeight="1">
      <c r="B681" s="138"/>
      <c r="C681" s="138"/>
    </row>
    <row r="682" spans="2:3" ht="12.75" customHeight="1">
      <c r="B682" s="138"/>
      <c r="C682" s="138"/>
    </row>
    <row r="683" spans="2:3" ht="12.75" customHeight="1">
      <c r="B683" s="138"/>
      <c r="C683" s="138"/>
    </row>
    <row r="684" spans="2:3" ht="12.75" customHeight="1">
      <c r="B684" s="138"/>
      <c r="C684" s="138"/>
    </row>
    <row r="685" spans="2:3" ht="12.75" customHeight="1">
      <c r="B685" s="138"/>
      <c r="C685" s="138"/>
    </row>
    <row r="686" spans="2:3" ht="12.75" customHeight="1">
      <c r="B686" s="138"/>
      <c r="C686" s="138"/>
    </row>
    <row r="687" spans="2:3" ht="12.75" customHeight="1">
      <c r="B687" s="138"/>
      <c r="C687" s="138"/>
    </row>
    <row r="688" spans="2:3" ht="12.75" customHeight="1">
      <c r="B688" s="138"/>
      <c r="C688" s="138"/>
    </row>
    <row r="689" spans="2:3" ht="12.75" customHeight="1">
      <c r="B689" s="138"/>
      <c r="C689" s="138"/>
    </row>
    <row r="690" spans="2:3" ht="12.75" customHeight="1">
      <c r="B690" s="138"/>
      <c r="C690" s="138"/>
    </row>
    <row r="691" spans="2:3" ht="12.75" customHeight="1">
      <c r="B691" s="138"/>
      <c r="C691" s="138"/>
    </row>
    <row r="692" spans="2:3" ht="12.75" customHeight="1">
      <c r="B692" s="138"/>
      <c r="C692" s="138"/>
    </row>
    <row r="693" spans="2:3" ht="12.75" customHeight="1">
      <c r="B693" s="138"/>
      <c r="C693" s="138"/>
    </row>
    <row r="694" spans="2:3" ht="12.75" customHeight="1">
      <c r="B694" s="138"/>
      <c r="C694" s="138"/>
    </row>
    <row r="695" spans="2:3" ht="12.75" customHeight="1">
      <c r="B695" s="138"/>
      <c r="C695" s="138"/>
    </row>
    <row r="696" spans="2:3" ht="12.75" customHeight="1">
      <c r="B696" s="138"/>
      <c r="C696" s="138"/>
    </row>
    <row r="697" spans="2:3" ht="12.75" customHeight="1">
      <c r="B697" s="138"/>
      <c r="C697" s="138"/>
    </row>
    <row r="698" spans="2:3" ht="12.75" customHeight="1">
      <c r="B698" s="138"/>
      <c r="C698" s="138"/>
    </row>
    <row r="699" spans="2:3" ht="12.75" customHeight="1">
      <c r="B699" s="138"/>
      <c r="C699" s="138"/>
    </row>
    <row r="700" spans="2:3" ht="12.75" customHeight="1">
      <c r="B700" s="138"/>
      <c r="C700" s="138"/>
    </row>
    <row r="701" spans="2:3" ht="12.75" customHeight="1">
      <c r="B701" s="138"/>
      <c r="C701" s="138"/>
    </row>
    <row r="702" spans="2:3" ht="12.75" customHeight="1">
      <c r="B702" s="138"/>
      <c r="C702" s="138"/>
    </row>
    <row r="703" spans="2:3" ht="12.75" customHeight="1">
      <c r="B703" s="138"/>
      <c r="C703" s="138"/>
    </row>
    <row r="704" spans="2:3" ht="12.75" customHeight="1">
      <c r="B704" s="138"/>
      <c r="C704" s="138"/>
    </row>
    <row r="705" spans="2:3" ht="12.75" customHeight="1">
      <c r="B705" s="138"/>
      <c r="C705" s="138"/>
    </row>
    <row r="706" spans="2:3" ht="12.75" customHeight="1">
      <c r="B706" s="138"/>
      <c r="C706" s="138"/>
    </row>
    <row r="707" spans="2:3" ht="12.75" customHeight="1">
      <c r="B707" s="138"/>
      <c r="C707" s="138"/>
    </row>
    <row r="708" spans="2:3" ht="12.75" customHeight="1">
      <c r="B708" s="138"/>
      <c r="C708" s="138"/>
    </row>
    <row r="709" spans="2:3" ht="12.75" customHeight="1">
      <c r="B709" s="138"/>
      <c r="C709" s="138"/>
    </row>
    <row r="710" spans="2:3" ht="12.75" customHeight="1">
      <c r="B710" s="138"/>
      <c r="C710" s="138"/>
    </row>
    <row r="711" spans="2:3" ht="12.75" customHeight="1">
      <c r="B711" s="138"/>
      <c r="C711" s="138"/>
    </row>
    <row r="712" spans="2:3" ht="12.75" customHeight="1">
      <c r="B712" s="138"/>
      <c r="C712" s="138"/>
    </row>
    <row r="713" spans="2:3" ht="12.75" customHeight="1">
      <c r="B713" s="138"/>
      <c r="C713" s="138"/>
    </row>
    <row r="714" spans="2:3" ht="12.75" customHeight="1">
      <c r="B714" s="138"/>
      <c r="C714" s="138"/>
    </row>
    <row r="715" spans="2:3" ht="12.75" customHeight="1">
      <c r="B715" s="138"/>
      <c r="C715" s="138"/>
    </row>
    <row r="716" spans="2:3" ht="12.75" customHeight="1">
      <c r="B716" s="138"/>
      <c r="C716" s="138"/>
    </row>
    <row r="717" spans="2:3" ht="12.75" customHeight="1">
      <c r="B717" s="138"/>
      <c r="C717" s="138"/>
    </row>
    <row r="718" spans="2:3" ht="12.75" customHeight="1">
      <c r="B718" s="138"/>
      <c r="C718" s="138"/>
    </row>
    <row r="719" spans="2:3" ht="12.75" customHeight="1">
      <c r="B719" s="138"/>
      <c r="C719" s="138"/>
    </row>
    <row r="720" spans="2:3" ht="12.75" customHeight="1">
      <c r="B720" s="138"/>
      <c r="C720" s="138"/>
    </row>
    <row r="721" spans="2:3" ht="12.75" customHeight="1">
      <c r="B721" s="138"/>
      <c r="C721" s="138"/>
    </row>
    <row r="722" spans="2:3" ht="12.75" customHeight="1">
      <c r="B722" s="138"/>
      <c r="C722" s="138"/>
    </row>
    <row r="723" spans="2:3" ht="12.75" customHeight="1">
      <c r="B723" s="138"/>
      <c r="C723" s="138"/>
    </row>
    <row r="724" spans="2:3" ht="12.75" customHeight="1">
      <c r="B724" s="138"/>
      <c r="C724" s="138"/>
    </row>
    <row r="725" spans="2:3" ht="12.75" customHeight="1">
      <c r="B725" s="138"/>
      <c r="C725" s="138"/>
    </row>
    <row r="726" spans="2:3" ht="12.75" customHeight="1">
      <c r="B726" s="138"/>
      <c r="C726" s="138"/>
    </row>
    <row r="727" spans="2:3" ht="12.75" customHeight="1">
      <c r="B727" s="138"/>
      <c r="C727" s="138"/>
    </row>
    <row r="728" spans="2:3" ht="12.75" customHeight="1">
      <c r="B728" s="138"/>
      <c r="C728" s="138"/>
    </row>
    <row r="729" spans="2:3" ht="12.75" customHeight="1">
      <c r="B729" s="138"/>
      <c r="C729" s="138"/>
    </row>
    <row r="730" spans="2:3" ht="12.75" customHeight="1">
      <c r="B730" s="138"/>
      <c r="C730" s="138"/>
    </row>
    <row r="731" spans="2:3" ht="12.75" customHeight="1">
      <c r="B731" s="138"/>
      <c r="C731" s="138"/>
    </row>
    <row r="732" spans="2:3" ht="12.75" customHeight="1">
      <c r="B732" s="138"/>
      <c r="C732" s="138"/>
    </row>
    <row r="733" spans="2:3" ht="12.75" customHeight="1">
      <c r="B733" s="138"/>
      <c r="C733" s="138"/>
    </row>
    <row r="734" spans="2:3" ht="12.75" customHeight="1">
      <c r="B734" s="138"/>
      <c r="C734" s="138"/>
    </row>
    <row r="735" spans="2:3" ht="12.75" customHeight="1">
      <c r="B735" s="138"/>
      <c r="C735" s="138"/>
    </row>
    <row r="736" spans="2:3" ht="12.75" customHeight="1">
      <c r="B736" s="138"/>
      <c r="C736" s="138"/>
    </row>
    <row r="737" spans="2:3" ht="12.75" customHeight="1">
      <c r="B737" s="138"/>
      <c r="C737" s="138"/>
    </row>
    <row r="738" spans="2:3" ht="12.75" customHeight="1">
      <c r="B738" s="138"/>
      <c r="C738" s="138"/>
    </row>
    <row r="739" spans="2:3" ht="12.75" customHeight="1">
      <c r="B739" s="138"/>
      <c r="C739" s="138"/>
    </row>
    <row r="740" spans="2:3" ht="12.75" customHeight="1">
      <c r="B740" s="138"/>
      <c r="C740" s="138"/>
    </row>
    <row r="741" spans="2:3" ht="12.75" customHeight="1">
      <c r="B741" s="138"/>
      <c r="C741" s="138"/>
    </row>
    <row r="742" spans="2:3" ht="12.75" customHeight="1">
      <c r="B742" s="138"/>
      <c r="C742" s="138"/>
    </row>
    <row r="743" spans="2:3" ht="12.75" customHeight="1">
      <c r="B743" s="138"/>
      <c r="C743" s="138"/>
    </row>
    <row r="744" spans="2:3" ht="12.75" customHeight="1">
      <c r="B744" s="138"/>
      <c r="C744" s="138"/>
    </row>
    <row r="745" spans="2:3" ht="12.75" customHeight="1">
      <c r="B745" s="138"/>
      <c r="C745" s="138"/>
    </row>
    <row r="746" spans="2:3" ht="12.75" customHeight="1">
      <c r="B746" s="138"/>
      <c r="C746" s="138"/>
    </row>
    <row r="747" spans="2:3" ht="12.75" customHeight="1">
      <c r="B747" s="138"/>
      <c r="C747" s="138"/>
    </row>
    <row r="748" spans="2:3" ht="12.75" customHeight="1">
      <c r="B748" s="138"/>
      <c r="C748" s="138"/>
    </row>
    <row r="749" spans="2:3" ht="12.75" customHeight="1">
      <c r="B749" s="138"/>
      <c r="C749" s="138"/>
    </row>
    <row r="750" spans="2:3" ht="12.75" customHeight="1">
      <c r="B750" s="138"/>
      <c r="C750" s="138"/>
    </row>
    <row r="751" spans="2:3" ht="12.75" customHeight="1">
      <c r="B751" s="138"/>
      <c r="C751" s="138"/>
    </row>
    <row r="752" spans="2:3" ht="12.75" customHeight="1">
      <c r="B752" s="138"/>
      <c r="C752" s="138"/>
    </row>
    <row r="753" spans="2:3" ht="12.75" customHeight="1">
      <c r="B753" s="138"/>
      <c r="C753" s="138"/>
    </row>
    <row r="754" spans="2:3" ht="12.75" customHeight="1">
      <c r="B754" s="138"/>
      <c r="C754" s="138"/>
    </row>
    <row r="755" spans="2:3" ht="12.75" customHeight="1">
      <c r="B755" s="138"/>
      <c r="C755" s="138"/>
    </row>
    <row r="756" spans="2:3" ht="12.75" customHeight="1">
      <c r="B756" s="138"/>
      <c r="C756" s="138"/>
    </row>
    <row r="757" spans="2:3" ht="12.75" customHeight="1">
      <c r="B757" s="138"/>
      <c r="C757" s="138"/>
    </row>
    <row r="758" spans="2:3" ht="12.75" customHeight="1">
      <c r="B758" s="138"/>
      <c r="C758" s="138"/>
    </row>
    <row r="759" spans="2:3" ht="12.75" customHeight="1">
      <c r="B759" s="138"/>
      <c r="C759" s="138"/>
    </row>
    <row r="760" spans="2:3" ht="12.75" customHeight="1">
      <c r="B760" s="138"/>
      <c r="C760" s="138"/>
    </row>
    <row r="761" spans="2:3" ht="12.75" customHeight="1">
      <c r="B761" s="138"/>
      <c r="C761" s="138"/>
    </row>
    <row r="762" spans="2:3" ht="12.75" customHeight="1">
      <c r="B762" s="138"/>
      <c r="C762" s="138"/>
    </row>
    <row r="763" spans="2:3" ht="12.75" customHeight="1">
      <c r="B763" s="138"/>
      <c r="C763" s="138"/>
    </row>
    <row r="764" spans="2:3" ht="12.75" customHeight="1">
      <c r="B764" s="138"/>
      <c r="C764" s="138"/>
    </row>
    <row r="765" spans="2:3" ht="12.75" customHeight="1">
      <c r="B765" s="138"/>
      <c r="C765" s="138"/>
    </row>
    <row r="766" spans="2:3" ht="12.75" customHeight="1">
      <c r="B766" s="138"/>
      <c r="C766" s="138"/>
    </row>
    <row r="767" spans="2:3" ht="12.75" customHeight="1">
      <c r="B767" s="138"/>
      <c r="C767" s="138"/>
    </row>
    <row r="768" spans="2:3" ht="12.75" customHeight="1">
      <c r="B768" s="138"/>
      <c r="C768" s="138"/>
    </row>
    <row r="769" spans="2:3" ht="12.75" customHeight="1">
      <c r="B769" s="138"/>
      <c r="C769" s="138"/>
    </row>
    <row r="770" spans="2:3" ht="12.75" customHeight="1">
      <c r="B770" s="138"/>
      <c r="C770" s="138"/>
    </row>
    <row r="771" spans="2:3" ht="12.75" customHeight="1">
      <c r="B771" s="138"/>
      <c r="C771" s="138"/>
    </row>
    <row r="772" spans="2:3" ht="12.75" customHeight="1">
      <c r="B772" s="138"/>
      <c r="C772" s="138"/>
    </row>
    <row r="773" spans="2:3" ht="12.75" customHeight="1">
      <c r="B773" s="138"/>
      <c r="C773" s="138"/>
    </row>
    <row r="774" spans="2:3" ht="12.75" customHeight="1">
      <c r="B774" s="138"/>
      <c r="C774" s="138"/>
    </row>
    <row r="775" spans="2:3" ht="12.75" customHeight="1">
      <c r="B775" s="138"/>
      <c r="C775" s="138"/>
    </row>
    <row r="776" spans="2:3" ht="12.75" customHeight="1">
      <c r="B776" s="138"/>
      <c r="C776" s="138"/>
    </row>
    <row r="777" spans="2:3" ht="12.75" customHeight="1">
      <c r="B777" s="138"/>
      <c r="C777" s="138"/>
    </row>
    <row r="778" spans="2:3" ht="12.75" customHeight="1">
      <c r="B778" s="138"/>
      <c r="C778" s="138"/>
    </row>
    <row r="779" spans="2:3" ht="12.75" customHeight="1">
      <c r="B779" s="138"/>
      <c r="C779" s="138"/>
    </row>
    <row r="780" spans="2:3" ht="12.75" customHeight="1">
      <c r="B780" s="138"/>
      <c r="C780" s="138"/>
    </row>
    <row r="781" spans="2:3" ht="12.75" customHeight="1">
      <c r="B781" s="138"/>
      <c r="C781" s="138"/>
    </row>
    <row r="782" spans="2:3" ht="12.75" customHeight="1">
      <c r="B782" s="138"/>
      <c r="C782" s="138"/>
    </row>
    <row r="783" spans="2:3" ht="12.75" customHeight="1">
      <c r="B783" s="138"/>
      <c r="C783" s="138"/>
    </row>
    <row r="784" spans="2:3" ht="12.75" customHeight="1">
      <c r="B784" s="138"/>
      <c r="C784" s="138"/>
    </row>
    <row r="785" spans="2:3" ht="12.75" customHeight="1">
      <c r="B785" s="138"/>
      <c r="C785" s="138"/>
    </row>
    <row r="786" spans="2:3" ht="12.75" customHeight="1">
      <c r="B786" s="138"/>
      <c r="C786" s="138"/>
    </row>
    <row r="787" spans="2:3" ht="12.75" customHeight="1">
      <c r="B787" s="138"/>
      <c r="C787" s="138"/>
    </row>
    <row r="788" spans="2:3" ht="12.75" customHeight="1">
      <c r="B788" s="138"/>
      <c r="C788" s="138"/>
    </row>
    <row r="789" spans="2:3" ht="12.75" customHeight="1">
      <c r="B789" s="138"/>
      <c r="C789" s="138"/>
    </row>
    <row r="790" spans="2:3" ht="12.75" customHeight="1">
      <c r="B790" s="138"/>
      <c r="C790" s="138"/>
    </row>
    <row r="791" spans="2:3" ht="12.75" customHeight="1">
      <c r="B791" s="138"/>
      <c r="C791" s="138"/>
    </row>
    <row r="792" spans="2:3" ht="12.75" customHeight="1">
      <c r="B792" s="138"/>
      <c r="C792" s="138"/>
    </row>
    <row r="793" spans="2:3" ht="12.75" customHeight="1">
      <c r="B793" s="138"/>
      <c r="C793" s="138"/>
    </row>
    <row r="794" spans="2:3" ht="12.75" customHeight="1">
      <c r="B794" s="138"/>
      <c r="C794" s="138"/>
    </row>
    <row r="795" spans="2:3" ht="12.75" customHeight="1">
      <c r="B795" s="138"/>
      <c r="C795" s="138"/>
    </row>
    <row r="796" spans="2:3" ht="12.75" customHeight="1">
      <c r="B796" s="138"/>
      <c r="C796" s="138"/>
    </row>
    <row r="797" spans="2:3" ht="12.75" customHeight="1">
      <c r="B797" s="138"/>
      <c r="C797" s="138"/>
    </row>
    <row r="798" spans="2:3" ht="12.75" customHeight="1">
      <c r="B798" s="138"/>
      <c r="C798" s="138"/>
    </row>
    <row r="799" spans="2:3" ht="12.75" customHeight="1">
      <c r="B799" s="138"/>
      <c r="C799" s="138"/>
    </row>
    <row r="800" spans="2:3" ht="12.75" customHeight="1">
      <c r="B800" s="138"/>
      <c r="C800" s="138"/>
    </row>
    <row r="801" spans="2:3" ht="12.75" customHeight="1">
      <c r="B801" s="138"/>
      <c r="C801" s="138"/>
    </row>
    <row r="802" spans="2:3" ht="12.75" customHeight="1">
      <c r="B802" s="138"/>
      <c r="C802" s="138"/>
    </row>
    <row r="803" spans="2:3" ht="12.75" customHeight="1">
      <c r="B803" s="138"/>
      <c r="C803" s="138"/>
    </row>
    <row r="804" spans="2:3" ht="12.75" customHeight="1">
      <c r="B804" s="138"/>
      <c r="C804" s="138"/>
    </row>
    <row r="805" spans="2:3" ht="12.75" customHeight="1">
      <c r="B805" s="138"/>
      <c r="C805" s="138"/>
    </row>
    <row r="806" spans="2:3" ht="12.75" customHeight="1">
      <c r="B806" s="138"/>
      <c r="C806" s="138"/>
    </row>
    <row r="807" spans="2:3" ht="12.75" customHeight="1">
      <c r="B807" s="138"/>
      <c r="C807" s="138"/>
    </row>
    <row r="808" spans="2:3" ht="12.75" customHeight="1">
      <c r="B808" s="138"/>
      <c r="C808" s="138"/>
    </row>
    <row r="809" spans="2:3" ht="12.75" customHeight="1">
      <c r="B809" s="138"/>
      <c r="C809" s="138"/>
    </row>
    <row r="810" spans="2:3" ht="12.75" customHeight="1">
      <c r="B810" s="138"/>
      <c r="C810" s="138"/>
    </row>
    <row r="811" spans="2:3" ht="12.75" customHeight="1">
      <c r="B811" s="138"/>
      <c r="C811" s="138"/>
    </row>
    <row r="812" spans="2:3" ht="12.75" customHeight="1">
      <c r="B812" s="138"/>
      <c r="C812" s="138"/>
    </row>
    <row r="813" spans="2:3" ht="12.75" customHeight="1">
      <c r="B813" s="138"/>
      <c r="C813" s="138"/>
    </row>
    <row r="814" spans="2:3" ht="12.75" customHeight="1">
      <c r="B814" s="138"/>
      <c r="C814" s="138"/>
    </row>
    <row r="815" spans="2:3" ht="12.75" customHeight="1">
      <c r="B815" s="138"/>
      <c r="C815" s="138"/>
    </row>
    <row r="816" spans="2:3" ht="12.75" customHeight="1">
      <c r="B816" s="138"/>
      <c r="C816" s="138"/>
    </row>
    <row r="817" spans="2:3" ht="12.75" customHeight="1">
      <c r="B817" s="138"/>
      <c r="C817" s="138"/>
    </row>
    <row r="818" spans="2:3" ht="12.75" customHeight="1">
      <c r="B818" s="138"/>
      <c r="C818" s="138"/>
    </row>
    <row r="819" spans="2:3" ht="12.75" customHeight="1">
      <c r="B819" s="138"/>
      <c r="C819" s="138"/>
    </row>
    <row r="820" spans="2:3" ht="12.75" customHeight="1">
      <c r="B820" s="138"/>
      <c r="C820" s="138"/>
    </row>
    <row r="821" spans="2:3" ht="12.75" customHeight="1">
      <c r="B821" s="138"/>
      <c r="C821" s="138"/>
    </row>
    <row r="822" spans="2:3" ht="12.75" customHeight="1">
      <c r="B822" s="138"/>
      <c r="C822" s="138"/>
    </row>
    <row r="823" spans="2:3" ht="12.75" customHeight="1">
      <c r="B823" s="138"/>
      <c r="C823" s="138"/>
    </row>
    <row r="824" spans="2:3" ht="12.75" customHeight="1">
      <c r="B824" s="138"/>
      <c r="C824" s="138"/>
    </row>
    <row r="825" spans="2:3" ht="12.75" customHeight="1">
      <c r="B825" s="138"/>
      <c r="C825" s="138"/>
    </row>
    <row r="826" spans="2:3" ht="12.75" customHeight="1">
      <c r="B826" s="138"/>
      <c r="C826" s="138"/>
    </row>
    <row r="827" spans="2:3" ht="12.75" customHeight="1">
      <c r="B827" s="138"/>
      <c r="C827" s="138"/>
    </row>
    <row r="828" spans="2:3" ht="12.75" customHeight="1">
      <c r="B828" s="138"/>
      <c r="C828" s="138"/>
    </row>
    <row r="829" spans="2:3" ht="12.75" customHeight="1">
      <c r="B829" s="138"/>
      <c r="C829" s="138"/>
    </row>
    <row r="830" spans="2:3" ht="12.75" customHeight="1">
      <c r="B830" s="138"/>
      <c r="C830" s="138"/>
    </row>
    <row r="831" spans="2:3" ht="12.75" customHeight="1">
      <c r="B831" s="138"/>
      <c r="C831" s="138"/>
    </row>
    <row r="832" spans="2:3" ht="12.75" customHeight="1">
      <c r="B832" s="138"/>
      <c r="C832" s="138"/>
    </row>
    <row r="833" spans="2:3" ht="12.75" customHeight="1">
      <c r="B833" s="138"/>
      <c r="C833" s="138"/>
    </row>
    <row r="834" spans="2:3" ht="12.75" customHeight="1">
      <c r="B834" s="138"/>
      <c r="C834" s="138"/>
    </row>
    <row r="835" spans="2:3" ht="12.75" customHeight="1">
      <c r="B835" s="138"/>
      <c r="C835" s="138"/>
    </row>
    <row r="836" spans="2:3" ht="12.75" customHeight="1">
      <c r="B836" s="138"/>
      <c r="C836" s="138"/>
    </row>
    <row r="837" spans="2:3" ht="12.75" customHeight="1">
      <c r="B837" s="138"/>
      <c r="C837" s="138"/>
    </row>
    <row r="838" spans="2:3" ht="12.75" customHeight="1">
      <c r="B838" s="138"/>
      <c r="C838" s="138"/>
    </row>
    <row r="839" spans="2:3" ht="12.75" customHeight="1">
      <c r="B839" s="138"/>
      <c r="C839" s="138"/>
    </row>
    <row r="840" spans="2:3" ht="12.75" customHeight="1">
      <c r="B840" s="138"/>
      <c r="C840" s="138"/>
    </row>
    <row r="841" spans="2:3" ht="12.75" customHeight="1">
      <c r="B841" s="138"/>
      <c r="C841" s="138"/>
    </row>
    <row r="842" spans="2:3" ht="12.75" customHeight="1">
      <c r="B842" s="138"/>
      <c r="C842" s="138"/>
    </row>
    <row r="843" spans="2:3" ht="12.75" customHeight="1">
      <c r="B843" s="138"/>
      <c r="C843" s="138"/>
    </row>
    <row r="844" spans="2:3" ht="12.75" customHeight="1">
      <c r="B844" s="138"/>
      <c r="C844" s="138"/>
    </row>
    <row r="845" spans="2:3" ht="12.75" customHeight="1">
      <c r="B845" s="138"/>
      <c r="C845" s="138"/>
    </row>
    <row r="846" spans="2:3" ht="12.75" customHeight="1">
      <c r="B846" s="138"/>
      <c r="C846" s="138"/>
    </row>
    <row r="847" spans="2:3" ht="12.75" customHeight="1">
      <c r="B847" s="138"/>
      <c r="C847" s="138"/>
    </row>
    <row r="848" spans="2:3" ht="12.75" customHeight="1">
      <c r="B848" s="138"/>
      <c r="C848" s="138"/>
    </row>
    <row r="849" spans="2:3" ht="12.75" customHeight="1">
      <c r="B849" s="138"/>
      <c r="C849" s="138"/>
    </row>
    <row r="850" spans="2:3" ht="12.75" customHeight="1">
      <c r="B850" s="138"/>
      <c r="C850" s="138"/>
    </row>
    <row r="851" spans="2:3" ht="12.75" customHeight="1">
      <c r="B851" s="138"/>
      <c r="C851" s="138"/>
    </row>
    <row r="852" spans="2:3" ht="12.75" customHeight="1">
      <c r="B852" s="138"/>
      <c r="C852" s="138"/>
    </row>
    <row r="853" spans="2:3" ht="12.75" customHeight="1">
      <c r="B853" s="138"/>
      <c r="C853" s="138"/>
    </row>
    <row r="854" spans="2:3" ht="12.75" customHeight="1">
      <c r="B854" s="138"/>
      <c r="C854" s="138"/>
    </row>
    <row r="855" spans="2:3" ht="12.75" customHeight="1">
      <c r="B855" s="138"/>
      <c r="C855" s="138"/>
    </row>
    <row r="856" spans="2:3" ht="12.75" customHeight="1">
      <c r="B856" s="138"/>
      <c r="C856" s="138"/>
    </row>
    <row r="857" spans="2:3" ht="12.75" customHeight="1">
      <c r="B857" s="138"/>
      <c r="C857" s="138"/>
    </row>
    <row r="858" spans="2:3" ht="12.75" customHeight="1">
      <c r="B858" s="138"/>
      <c r="C858" s="138"/>
    </row>
    <row r="859" spans="2:3" ht="12.75" customHeight="1">
      <c r="B859" s="138"/>
      <c r="C859" s="138"/>
    </row>
    <row r="860" spans="2:3" ht="12.75" customHeight="1">
      <c r="B860" s="138"/>
      <c r="C860" s="138"/>
    </row>
    <row r="861" spans="2:3" ht="12.75" customHeight="1">
      <c r="B861" s="138"/>
      <c r="C861" s="138"/>
    </row>
    <row r="862" spans="2:3" ht="12.75" customHeight="1">
      <c r="B862" s="138"/>
      <c r="C862" s="138"/>
    </row>
    <row r="863" spans="2:3" ht="12.75" customHeight="1">
      <c r="B863" s="138"/>
      <c r="C863" s="138"/>
    </row>
    <row r="864" spans="2:3" ht="12.75" customHeight="1">
      <c r="B864" s="138"/>
      <c r="C864" s="138"/>
    </row>
    <row r="865" spans="2:3" ht="12.75" customHeight="1">
      <c r="B865" s="138"/>
      <c r="C865" s="138"/>
    </row>
    <row r="866" spans="2:3" ht="12.75" customHeight="1">
      <c r="B866" s="138"/>
      <c r="C866" s="138"/>
    </row>
    <row r="867" spans="2:3" ht="12.75" customHeight="1">
      <c r="B867" s="138"/>
      <c r="C867" s="138"/>
    </row>
    <row r="868" spans="2:3" ht="12.75" customHeight="1">
      <c r="B868" s="138"/>
      <c r="C868" s="138"/>
    </row>
    <row r="869" spans="2:3" ht="12.75" customHeight="1">
      <c r="B869" s="138"/>
      <c r="C869" s="138"/>
    </row>
    <row r="870" spans="2:3" ht="12.75" customHeight="1">
      <c r="B870" s="138"/>
      <c r="C870" s="138"/>
    </row>
    <row r="871" spans="2:3" ht="12.75" customHeight="1">
      <c r="B871" s="138"/>
      <c r="C871" s="138"/>
    </row>
    <row r="872" spans="2:3" ht="12.75" customHeight="1">
      <c r="B872" s="138"/>
      <c r="C872" s="138"/>
    </row>
    <row r="873" spans="2:3" ht="12.75" customHeight="1">
      <c r="B873" s="138"/>
      <c r="C873" s="138"/>
    </row>
    <row r="874" spans="2:3" ht="12.75" customHeight="1">
      <c r="B874" s="138"/>
      <c r="C874" s="138"/>
    </row>
    <row r="875" spans="2:3" ht="12.75" customHeight="1">
      <c r="B875" s="138"/>
      <c r="C875" s="138"/>
    </row>
    <row r="876" spans="2:3" ht="12.75" customHeight="1">
      <c r="B876" s="138"/>
      <c r="C876" s="138"/>
    </row>
    <row r="877" spans="2:3" ht="12.75" customHeight="1">
      <c r="B877" s="138"/>
      <c r="C877" s="138"/>
    </row>
    <row r="878" spans="2:3" ht="12.75" customHeight="1">
      <c r="B878" s="138"/>
      <c r="C878" s="138"/>
    </row>
    <row r="879" spans="2:3" ht="12.75" customHeight="1">
      <c r="B879" s="138"/>
      <c r="C879" s="138"/>
    </row>
    <row r="880" spans="2:3" ht="12.75" customHeight="1">
      <c r="B880" s="138"/>
      <c r="C880" s="138"/>
    </row>
    <row r="881" spans="2:3" ht="12.75" customHeight="1">
      <c r="B881" s="138"/>
      <c r="C881" s="138"/>
    </row>
    <row r="882" spans="2:3" ht="12.75" customHeight="1">
      <c r="B882" s="138"/>
      <c r="C882" s="138"/>
    </row>
    <row r="883" spans="2:3" ht="12.75" customHeight="1">
      <c r="B883" s="138"/>
      <c r="C883" s="138"/>
    </row>
    <row r="884" spans="2:3" ht="12.75" customHeight="1">
      <c r="B884" s="138"/>
      <c r="C884" s="138"/>
    </row>
    <row r="885" spans="2:3" ht="12.75" customHeight="1">
      <c r="B885" s="138"/>
      <c r="C885" s="138"/>
    </row>
    <row r="886" spans="2:3" ht="12.75" customHeight="1">
      <c r="B886" s="138"/>
      <c r="C886" s="138"/>
    </row>
    <row r="887" spans="2:3" ht="12.75" customHeight="1">
      <c r="B887" s="138"/>
      <c r="C887" s="138"/>
    </row>
    <row r="888" spans="2:3" ht="12.75" customHeight="1">
      <c r="B888" s="138"/>
      <c r="C888" s="138"/>
    </row>
    <row r="889" spans="2:3" ht="12.75" customHeight="1">
      <c r="B889" s="138"/>
      <c r="C889" s="138"/>
    </row>
    <row r="890" spans="2:3" ht="12.75" customHeight="1">
      <c r="B890" s="138"/>
      <c r="C890" s="138"/>
    </row>
    <row r="891" spans="2:3" ht="12.75" customHeight="1">
      <c r="B891" s="138"/>
      <c r="C891" s="138"/>
    </row>
    <row r="892" spans="2:3" ht="12.75" customHeight="1">
      <c r="B892" s="138"/>
      <c r="C892" s="138"/>
    </row>
    <row r="893" spans="2:3" ht="12.75" customHeight="1">
      <c r="B893" s="138"/>
      <c r="C893" s="138"/>
    </row>
    <row r="894" spans="2:3" ht="12.75" customHeight="1">
      <c r="B894" s="138"/>
      <c r="C894" s="138"/>
    </row>
    <row r="895" spans="2:3" ht="12.75" customHeight="1">
      <c r="B895" s="138"/>
      <c r="C895" s="138"/>
    </row>
    <row r="896" spans="2:3" ht="12.75" customHeight="1">
      <c r="B896" s="138"/>
      <c r="C896" s="138"/>
    </row>
    <row r="897" spans="2:3" ht="12.75" customHeight="1">
      <c r="B897" s="138"/>
      <c r="C897" s="138"/>
    </row>
    <row r="898" spans="2:3" ht="12.75" customHeight="1">
      <c r="B898" s="138"/>
      <c r="C898" s="138"/>
    </row>
    <row r="899" spans="2:3" ht="12.75" customHeight="1">
      <c r="B899" s="138"/>
      <c r="C899" s="138"/>
    </row>
    <row r="900" spans="2:3" ht="12.75" customHeight="1">
      <c r="B900" s="138"/>
      <c r="C900" s="138"/>
    </row>
    <row r="901" spans="2:3" ht="12.75" customHeight="1">
      <c r="B901" s="138"/>
      <c r="C901" s="138"/>
    </row>
    <row r="902" spans="2:3" ht="12.75" customHeight="1">
      <c r="B902" s="138"/>
      <c r="C902" s="138"/>
    </row>
    <row r="903" spans="2:3" ht="12.75" customHeight="1">
      <c r="B903" s="138"/>
      <c r="C903" s="138"/>
    </row>
    <row r="904" spans="2:3" ht="12.75" customHeight="1">
      <c r="B904" s="138"/>
      <c r="C904" s="138"/>
    </row>
    <row r="905" spans="2:3" ht="12.75" customHeight="1">
      <c r="B905" s="138"/>
      <c r="C905" s="138"/>
    </row>
    <row r="906" spans="2:3" ht="12.75" customHeight="1">
      <c r="B906" s="138"/>
      <c r="C906" s="138"/>
    </row>
    <row r="907" spans="2:3" ht="12.75" customHeight="1">
      <c r="B907" s="138"/>
      <c r="C907" s="138"/>
    </row>
    <row r="908" spans="2:3" ht="12.75" customHeight="1">
      <c r="B908" s="138"/>
      <c r="C908" s="138"/>
    </row>
    <row r="909" spans="2:3" ht="12.75" customHeight="1">
      <c r="B909" s="138"/>
      <c r="C909" s="138"/>
    </row>
    <row r="910" spans="2:3" ht="12.75" customHeight="1">
      <c r="B910" s="138"/>
      <c r="C910" s="138"/>
    </row>
    <row r="911" spans="2:3" ht="12.75" customHeight="1">
      <c r="B911" s="138"/>
      <c r="C911" s="138"/>
    </row>
    <row r="912" spans="2:3" ht="12.75" customHeight="1">
      <c r="B912" s="138"/>
      <c r="C912" s="138"/>
    </row>
    <row r="913" spans="2:3" ht="12.75" customHeight="1">
      <c r="B913" s="138"/>
      <c r="C913" s="138"/>
    </row>
    <row r="914" spans="2:3" ht="12.75" customHeight="1">
      <c r="B914" s="138"/>
      <c r="C914" s="138"/>
    </row>
    <row r="915" spans="2:3" ht="12.75" customHeight="1">
      <c r="B915" s="138"/>
      <c r="C915" s="138"/>
    </row>
    <row r="916" spans="2:3" ht="12.75" customHeight="1">
      <c r="B916" s="138"/>
      <c r="C916" s="138"/>
    </row>
    <row r="917" spans="2:3" ht="12.75" customHeight="1">
      <c r="B917" s="138"/>
      <c r="C917" s="138"/>
    </row>
    <row r="918" spans="2:3" ht="12.75" customHeight="1">
      <c r="B918" s="138"/>
      <c r="C918" s="138"/>
    </row>
    <row r="919" spans="2:3" ht="12.75" customHeight="1">
      <c r="B919" s="138"/>
      <c r="C919" s="138"/>
    </row>
    <row r="920" spans="2:3" ht="12.75" customHeight="1">
      <c r="B920" s="138"/>
      <c r="C920" s="138"/>
    </row>
    <row r="921" spans="2:3" ht="12.75" customHeight="1">
      <c r="B921" s="138"/>
      <c r="C921" s="138"/>
    </row>
    <row r="922" spans="2:3" ht="12.75" customHeight="1">
      <c r="B922" s="138"/>
      <c r="C922" s="138"/>
    </row>
    <row r="923" spans="2:3" ht="12.75" customHeight="1">
      <c r="B923" s="138"/>
      <c r="C923" s="138"/>
    </row>
    <row r="924" spans="2:3" ht="12.75" customHeight="1">
      <c r="B924" s="138"/>
      <c r="C924" s="138"/>
    </row>
    <row r="925" spans="2:3" ht="12.75" customHeight="1">
      <c r="B925" s="138"/>
      <c r="C925" s="138"/>
    </row>
    <row r="926" spans="2:3" ht="12.75" customHeight="1">
      <c r="B926" s="138"/>
      <c r="C926" s="138"/>
    </row>
    <row r="927" spans="2:3" ht="12.75" customHeight="1">
      <c r="B927" s="138"/>
      <c r="C927" s="138"/>
    </row>
    <row r="928" spans="2:3" ht="12.75" customHeight="1">
      <c r="B928" s="138"/>
      <c r="C928" s="138"/>
    </row>
    <row r="929" spans="2:3" ht="12.75" customHeight="1">
      <c r="B929" s="138"/>
      <c r="C929" s="138"/>
    </row>
    <row r="930" spans="2:3" ht="12.75" customHeight="1">
      <c r="B930" s="138"/>
      <c r="C930" s="138"/>
    </row>
    <row r="931" spans="2:3" ht="12.75" customHeight="1">
      <c r="B931" s="138"/>
      <c r="C931" s="138"/>
    </row>
    <row r="932" spans="2:3" ht="12.75" customHeight="1">
      <c r="B932" s="138"/>
      <c r="C932" s="138"/>
    </row>
    <row r="933" spans="2:3" ht="12.75" customHeight="1">
      <c r="B933" s="138"/>
      <c r="C933" s="138"/>
    </row>
    <row r="934" spans="2:3" ht="12.75" customHeight="1">
      <c r="B934" s="138"/>
      <c r="C934" s="138"/>
    </row>
    <row r="935" spans="2:3" ht="12.75" customHeight="1">
      <c r="B935" s="138"/>
      <c r="C935" s="138"/>
    </row>
    <row r="936" spans="2:3" ht="12.75" customHeight="1">
      <c r="B936" s="138"/>
      <c r="C936" s="138"/>
    </row>
    <row r="937" spans="2:3" ht="12.75" customHeight="1">
      <c r="B937" s="138"/>
      <c r="C937" s="138"/>
    </row>
    <row r="938" spans="2:3" ht="12.75" customHeight="1">
      <c r="B938" s="138"/>
      <c r="C938" s="138"/>
    </row>
    <row r="939" spans="2:3" ht="12.75" customHeight="1">
      <c r="B939" s="138"/>
      <c r="C939" s="138"/>
    </row>
    <row r="940" spans="2:3" ht="12.75" customHeight="1">
      <c r="B940" s="138"/>
      <c r="C940" s="138"/>
    </row>
    <row r="941" spans="2:3" ht="12.75" customHeight="1">
      <c r="B941" s="138"/>
      <c r="C941" s="138"/>
    </row>
    <row r="942" spans="2:3" ht="12.75" customHeight="1">
      <c r="B942" s="138"/>
      <c r="C942" s="138"/>
    </row>
    <row r="943" spans="2:3" ht="12.75" customHeight="1">
      <c r="B943" s="138"/>
      <c r="C943" s="138"/>
    </row>
    <row r="944" spans="2:3" ht="12.75" customHeight="1">
      <c r="B944" s="138"/>
      <c r="C944" s="138"/>
    </row>
    <row r="945" spans="2:3" ht="12.75" customHeight="1">
      <c r="B945" s="138"/>
      <c r="C945" s="138"/>
    </row>
    <row r="946" spans="2:3" ht="12.75" customHeight="1">
      <c r="B946" s="138"/>
      <c r="C946" s="138"/>
    </row>
    <row r="947" spans="2:3" ht="12.75" customHeight="1">
      <c r="B947" s="138"/>
      <c r="C947" s="138"/>
    </row>
    <row r="948" spans="2:3" ht="12.75" customHeight="1">
      <c r="B948" s="138"/>
      <c r="C948" s="138"/>
    </row>
    <row r="949" spans="2:3" ht="12.75" customHeight="1">
      <c r="B949" s="138"/>
      <c r="C949" s="138"/>
    </row>
    <row r="950" spans="2:3" ht="12.75" customHeight="1">
      <c r="B950" s="138"/>
      <c r="C950" s="138"/>
    </row>
    <row r="951" spans="2:3" ht="12.75" customHeight="1">
      <c r="B951" s="138"/>
      <c r="C951" s="138"/>
    </row>
    <row r="952" spans="2:3" ht="12.75" customHeight="1">
      <c r="B952" s="138"/>
      <c r="C952" s="138"/>
    </row>
    <row r="953" spans="2:3" ht="12.75" customHeight="1">
      <c r="B953" s="138"/>
      <c r="C953" s="138"/>
    </row>
    <row r="954" spans="2:3" ht="12.75" customHeight="1">
      <c r="B954" s="138"/>
      <c r="C954" s="138"/>
    </row>
    <row r="955" spans="2:3" ht="12.75" customHeight="1">
      <c r="B955" s="138"/>
      <c r="C955" s="138"/>
    </row>
    <row r="956" spans="2:3" ht="12.75" customHeight="1">
      <c r="B956" s="138"/>
      <c r="C956" s="138"/>
    </row>
    <row r="957" spans="2:3" ht="12.75" customHeight="1">
      <c r="B957" s="138"/>
      <c r="C957" s="138"/>
    </row>
    <row r="958" spans="2:3" ht="12.75" customHeight="1">
      <c r="B958" s="138"/>
      <c r="C958" s="138"/>
    </row>
    <row r="959" spans="2:3" ht="12.75" customHeight="1">
      <c r="B959" s="138"/>
      <c r="C959" s="138"/>
    </row>
    <row r="960" spans="2:3" ht="12.75" customHeight="1">
      <c r="B960" s="138"/>
      <c r="C960" s="138"/>
    </row>
    <row r="961" spans="2:3" ht="12.75" customHeight="1">
      <c r="B961" s="138"/>
      <c r="C961" s="138"/>
    </row>
    <row r="962" spans="2:3" ht="12.75" customHeight="1">
      <c r="B962" s="138"/>
      <c r="C962" s="138"/>
    </row>
    <row r="963" spans="2:3" ht="12.75" customHeight="1">
      <c r="B963" s="138"/>
      <c r="C963" s="138"/>
    </row>
    <row r="964" spans="2:3" ht="12.75" customHeight="1">
      <c r="B964" s="138"/>
      <c r="C964" s="138"/>
    </row>
    <row r="965" spans="2:3" ht="12.75" customHeight="1">
      <c r="B965" s="138"/>
      <c r="C965" s="138"/>
    </row>
    <row r="966" spans="2:3" ht="12.75" customHeight="1">
      <c r="B966" s="138"/>
      <c r="C966" s="138"/>
    </row>
    <row r="967" spans="2:3" ht="12.75" customHeight="1">
      <c r="B967" s="138"/>
      <c r="C967" s="138"/>
    </row>
    <row r="968" spans="2:3" ht="12.75" customHeight="1">
      <c r="B968" s="138"/>
      <c r="C968" s="138"/>
    </row>
    <row r="969" spans="2:3" ht="12.75" customHeight="1">
      <c r="B969" s="138"/>
      <c r="C969" s="138"/>
    </row>
    <row r="970" spans="2:3" ht="12.75" customHeight="1">
      <c r="B970" s="138"/>
      <c r="C970" s="138"/>
    </row>
    <row r="971" spans="2:3" ht="12.75" customHeight="1">
      <c r="B971" s="138"/>
      <c r="C971" s="138"/>
    </row>
    <row r="972" spans="2:3" ht="12.75" customHeight="1">
      <c r="B972" s="138"/>
      <c r="C972" s="138"/>
    </row>
    <row r="973" spans="2:3" ht="12.75" customHeight="1">
      <c r="B973" s="138"/>
      <c r="C973" s="138"/>
    </row>
    <row r="974" spans="2:3" ht="12.75" customHeight="1">
      <c r="B974" s="138"/>
      <c r="C974" s="138"/>
    </row>
    <row r="975" spans="2:3" ht="12.75" customHeight="1">
      <c r="B975" s="138"/>
      <c r="C975" s="138"/>
    </row>
    <row r="976" spans="2:3" ht="12.75" customHeight="1">
      <c r="B976" s="138"/>
      <c r="C976" s="138"/>
    </row>
    <row r="977" spans="2:3" ht="12.75" customHeight="1">
      <c r="B977" s="138"/>
      <c r="C977" s="138"/>
    </row>
    <row r="978" spans="2:3" ht="12.75" customHeight="1">
      <c r="B978" s="138"/>
      <c r="C978" s="138"/>
    </row>
    <row r="979" spans="2:3" ht="12.75" customHeight="1">
      <c r="B979" s="138"/>
      <c r="C979" s="138"/>
    </row>
    <row r="980" spans="2:3" ht="12.75" customHeight="1">
      <c r="B980" s="138"/>
      <c r="C980" s="138"/>
    </row>
    <row r="981" spans="2:3" ht="12.75" customHeight="1">
      <c r="B981" s="138"/>
      <c r="C981" s="138"/>
    </row>
    <row r="982" spans="2:3" ht="12.75" customHeight="1">
      <c r="B982" s="138"/>
      <c r="C982" s="138"/>
    </row>
    <row r="983" spans="2:3" ht="12.75" customHeight="1">
      <c r="B983" s="138"/>
      <c r="C983" s="138"/>
    </row>
    <row r="984" spans="2:3" ht="12.75" customHeight="1">
      <c r="B984" s="138"/>
      <c r="C984" s="138"/>
    </row>
    <row r="985" spans="2:3" ht="12.75" customHeight="1">
      <c r="B985" s="138"/>
      <c r="C985" s="138"/>
    </row>
    <row r="986" spans="2:3" ht="12.75" customHeight="1">
      <c r="B986" s="138"/>
      <c r="C986" s="138"/>
    </row>
    <row r="987" spans="2:3" ht="12.75" customHeight="1">
      <c r="B987" s="138"/>
      <c r="C987" s="138"/>
    </row>
    <row r="988" spans="2:3" ht="12.75" customHeight="1">
      <c r="B988" s="138"/>
      <c r="C988" s="138"/>
    </row>
    <row r="989" spans="2:3" ht="12.75" customHeight="1">
      <c r="B989" s="138"/>
      <c r="C989" s="138"/>
    </row>
    <row r="990" spans="2:3" ht="12.75" customHeight="1">
      <c r="B990" s="138"/>
      <c r="C990" s="138"/>
    </row>
    <row r="991" spans="2:3" ht="12.75" customHeight="1">
      <c r="B991" s="138"/>
      <c r="C991" s="138"/>
    </row>
    <row r="992" spans="2:3" ht="12.75" customHeight="1">
      <c r="B992" s="138"/>
      <c r="C992" s="138"/>
    </row>
    <row r="993" spans="2:3" ht="12.75" customHeight="1">
      <c r="B993" s="138"/>
      <c r="C993" s="138"/>
    </row>
    <row r="994" spans="2:3" ht="12.75" customHeight="1">
      <c r="B994" s="138"/>
      <c r="C994" s="138"/>
    </row>
    <row r="995" spans="2:3" ht="12.75" customHeight="1">
      <c r="B995" s="138"/>
      <c r="C995" s="138"/>
    </row>
    <row r="996" spans="2:3" ht="12.75" customHeight="1">
      <c r="B996" s="138"/>
      <c r="C996" s="138"/>
    </row>
    <row r="997" spans="2:3" ht="12.75" customHeight="1">
      <c r="B997" s="138"/>
      <c r="C997" s="138"/>
    </row>
    <row r="998" spans="2:3" ht="12.75" customHeight="1">
      <c r="B998" s="138"/>
      <c r="C998" s="138"/>
    </row>
    <row r="999" spans="2:3" ht="12.75" customHeight="1">
      <c r="B999" s="138"/>
      <c r="C999" s="138"/>
    </row>
    <row r="1000" spans="2:3" ht="12.75" customHeight="1">
      <c r="B1000" s="138"/>
      <c r="C1000" s="138"/>
    </row>
  </sheetData>
  <mergeCells count="5">
    <mergeCell ref="A1:G1"/>
    <mergeCell ref="C2:G2"/>
    <mergeCell ref="C3:G3"/>
    <mergeCell ref="C4:G4"/>
    <mergeCell ref="C10:G10"/>
  </mergeCells>
  <printOptions/>
  <pageMargins left="0.25" right="0.25" top="0.75" bottom="0.75" header="0.3" footer="0.3"/>
  <pageSetup horizontalDpi="600" verticalDpi="600" orientation="landscape" paperSize="9" r:id="rId3"/>
  <headerFooter>
    <oddFooter>&amp;LZpracováno programem BUILDpower S,  © RTS, a.s.&amp;RStránka &amp;P z</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Kobr</dc:creator>
  <cp:keywords/>
  <dc:description/>
  <cp:lastModifiedBy>Martin Hrouda</cp:lastModifiedBy>
  <cp:lastPrinted>2023-11-15T14:44:52Z</cp:lastPrinted>
  <dcterms:created xsi:type="dcterms:W3CDTF">2009-04-08T07:15:50Z</dcterms:created>
  <dcterms:modified xsi:type="dcterms:W3CDTF">2023-11-15T14:48:43Z</dcterms:modified>
  <cp:category/>
  <cp:version/>
  <cp:contentType/>
  <cp:contentStatus/>
</cp:coreProperties>
</file>