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ace stavby" sheetId="1" r:id="rId1"/>
    <sheet name="08012021_SC_2 - Autobusov..." sheetId="2" r:id="rId2"/>
    <sheet name="08012021_SC_3 - Autobusov..." sheetId="3" r:id="rId3"/>
  </sheets>
  <definedNames>
    <definedName name="_xlnm._FilterDatabase" localSheetId="1" hidden="1">'08012021_SC_2 - Autobusov...'!$C$127:$K$587</definedName>
    <definedName name="_xlnm._FilterDatabase" localSheetId="2" hidden="1">'08012021_SC_3 - Autobusov...'!$C$119:$K$146</definedName>
    <definedName name="_xlnm._FilterDatabase" localSheetId="1">'08012021_SC_2 - Autobusov...'!$C$127:$K$587</definedName>
    <definedName name="_xlnm._FilterDatabase" localSheetId="2">'08012021_SC_3 - Autobusov...'!$C$119:$K$146</definedName>
    <definedName name="_xlnm._FilterDatabase_1">'08012021_SC_2 - Autobusov...'!$C$127:$K$587</definedName>
    <definedName name="_xlnm._FilterDatabase_1_1">'08012021_SC_3 - Autobusov...'!$C$119:$K$146</definedName>
    <definedName name="_xlnm.Print_Area" localSheetId="1">('08012021_SC_2 - Autobusov...'!$C$4:$J$75,'08012021_SC_2 - Autobusov...'!$C$81:$J$109,'08012021_SC_2 - Autobusov...'!$C$115:$K$587)</definedName>
    <definedName name="_xlnm.Print_Area" localSheetId="2">('08012021_SC_3 - Autobusov...'!$C$4:$J$75,'08012021_SC_3 - Autobusov...'!$C$81:$J$101,'08012021_SC_3 - Autobusov...'!$C$107:$K$146)</definedName>
    <definedName name="_xlnm.Print_Area" localSheetId="0">('Rekapitulace stavby'!$D$4:$AO$76,'Rekapitulace stavby'!$C$82:$AQ$97)</definedName>
    <definedName name="_xlnm.Print_Titles" localSheetId="1">'08012021_SC_2 - Autobusov...'!$127:$127</definedName>
    <definedName name="_xlnm.Print_Titles" localSheetId="2">'08012021_SC_3 - Autobusov...'!$119:$119</definedName>
    <definedName name="_xlnm.Print_Titles" localSheetId="0">'Rekapitulace stavby'!$92:$92</definedName>
    <definedName name="_xlnm.Print_Titles" localSheetId="1">'08012021_SC_2 - Autobusov...'!$127:$127</definedName>
    <definedName name="_xlnm.Print_Titles" localSheetId="2">'08012021_SC_3 - Autobusov...'!$119:$119</definedName>
    <definedName name="_xlnm.Print_Titles" localSheetId="0">'Rekapitulace stavby'!$92:$92</definedName>
    <definedName name="_xlnm.Print_Area" localSheetId="1">('08012021_SC_2 - Autobusov...'!$C$4:$J$75,'08012021_SC_2 - Autobusov...'!$C$81:$J$109,'08012021_SC_2 - Autobusov...'!$C$115:$K$587)</definedName>
    <definedName name="_xlnm.Print_Area" localSheetId="2">('08012021_SC_3 - Autobusov...'!$C$4:$J$75,'08012021_SC_3 - Autobusov...'!$C$81:$J$101,'08012021_SC_3 - Autobusov...'!$C$107:$K$146)</definedName>
    <definedName name="_xlnm.Print_Area" localSheetId="0">'Rekapitulace stavby'!$D$4:$AO$76,'Rekapitulace stavby'!$C$82:$AQ$97</definedName>
  </definedNames>
  <calcPr fullCalcOnLoad="1"/>
</workbook>
</file>

<file path=xl/sharedStrings.xml><?xml version="1.0" encoding="utf-8"?>
<sst xmlns="http://schemas.openxmlformats.org/spreadsheetml/2006/main" count="4437" uniqueCount="799">
  <si>
    <t>Export Komplet</t>
  </si>
  <si>
    <t>2.0</t>
  </si>
  <si>
    <t>ZAMOK</t>
  </si>
  <si>
    <t>False</t>
  </si>
  <si>
    <t>{4aa69d05-0495-4d52-971e-49d6998dda22}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</si>
  <si>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</si>
  <si>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</si>
  <si>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</si>
  <si>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</si>
  <si>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</si>
  <si>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</si>
  <si>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</si>
  <si>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</si>
  <si>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01032021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</si>
  <si>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</si>
  <si>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</si>
  <si>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Autobusové zastávky v obci Křižatky- II etapa 2 - index</t>
  </si>
  <si>
    <t>KSO:</t>
  </si>
  <si>
    <t>822</t>
  </si>
  <si>
    <t>CC-CZ:</t>
  </si>
  <si>
    <t>2</t>
  </si>
  <si>
    <t>Místo:</t>
  </si>
  <si>
    <t>Křížatky</t>
  </si>
  <si>
    <t>Datum:</t>
  </si>
  <si>
    <t>13. 6. 2020</t>
  </si>
  <si>
    <t>CZ-CPV:</t>
  </si>
  <si>
    <t>45000000-7</t>
  </si>
  <si>
    <t>CZ-CPA:</t>
  </si>
  <si>
    <t>42</t>
  </si>
  <si>
    <t>Zadavatel:</t>
  </si>
  <si>
    <t>IČ:</t>
  </si>
  <si>
    <t>Město Králův Dvůr</t>
  </si>
  <si>
    <t>DIČ:</t>
  </si>
  <si>
    <t>Uchazeč:</t>
  </si>
  <si>
    <t xml:space="preserve">282 23 802 </t>
  </si>
  <si>
    <t>Technické služby a stavby Šestajovice a.s.</t>
  </si>
  <si>
    <t xml:space="preserve">CZ28223802 </t>
  </si>
  <si>
    <t>Projektant:</t>
  </si>
  <si>
    <t>SunCad, s.r.o. Praha</t>
  </si>
  <si>
    <t>True</t>
  </si>
  <si>
    <t>Zpracovatel:</t>
  </si>
  <si>
    <t>SunCad, s.r.o</t>
  </si>
  <si>
    <t>Poznámka: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</si>
  <si>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</si>
  <si>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</si>
  <si>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</si>
  <si>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</si>
  <si>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</si>
  <si>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</si>
  <si>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</si>
  <si>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</si>
  <si>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</si>
  <si>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</si>
  <si>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</si>
  <si>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</si>
  <si>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</si>
  <si>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</si>
  <si>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</si>
  <si>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</si>
  <si>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</si>
  <si>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</si>
  <si>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 xml:space="preserve">Pavel Štěpán
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</si>
  <si>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</si>
  <si>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</si>
  <si>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</si>
  <si>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</si>
  <si>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</si>
  <si>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</si>
  <si>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</si>
  <si>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</si>
  <si>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</si>
  <si>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</si>
  <si>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</si>
  <si>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</si>
  <si>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</si>
  <si>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</si>
  <si>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</si>
  <si>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</si>
  <si>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</si>
  <si>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</si>
  <si>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</si>
  <si>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</si>
  <si>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</si>
  <si>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</si>
  <si>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</si>
  <si>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</si>
  <si>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</si>
  <si>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</si>
  <si>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</si>
  <si>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</si>
  <si>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08012021_SC_2</t>
  </si>
  <si>
    <t>Autobusové zastávky v obci Křižatky- II etapa 2 - stavební část</t>
  </si>
  <si>
    <t>STA</t>
  </si>
  <si>
    <t>1</t>
  </si>
  <si>
    <t>{b0306215-99c4-49c9-8487-433a07fc481b}</t>
  </si>
  <si>
    <t>08012021_SC_3</t>
  </si>
  <si>
    <t>Autobusové zakázky v obciKřižatky-II etapa 2 VRN a Ostatní</t>
  </si>
  <si>
    <t>{1e60797b-b68a-428f-865c-c0788e25117d}</t>
  </si>
  <si>
    <t>KRYCÍ LIST SOUPISU PRACÍ</t>
  </si>
  <si>
    <t>Objekt:</t>
  </si>
  <si>
    <t>08012021_SC_2 - Autobusové zastávky v obci Křižatky- II etapa 2 -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</si>
  <si>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</si>
  <si>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</si>
  <si>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</si>
  <si>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</si>
  <si>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</si>
  <si>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</si>
  <si>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</si>
  <si>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</si>
  <si>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</si>
  <si>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</si>
  <si>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</si>
  <si>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</si>
  <si>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</si>
  <si>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</si>
  <si>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</si>
  <si>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</si>
  <si>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</si>
  <si>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</si>
  <si>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</si>
  <si>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</si>
  <si>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</si>
  <si>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</si>
  <si>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</si>
  <si>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</si>
  <si>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</si>
  <si>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</si>
  <si>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</si>
  <si>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</si>
  <si>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</si>
  <si>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</si>
  <si>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</si>
  <si>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</si>
  <si>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</si>
  <si>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</si>
  <si>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</si>
  <si>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</si>
  <si>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</si>
  <si>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</si>
  <si>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</si>
  <si>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</si>
  <si>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</si>
  <si>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741198599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</si>
  <si>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</si>
  <si>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</si>
  <si>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</si>
  <si>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"dl"</t>
  </si>
  <si>
    <t>Součet</t>
  </si>
  <si>
    <t>113106242</t>
  </si>
  <si>
    <t>Rozebrání vozovek ze silničních dílců se spárami zalitými cementovou maltou strojně pl přes 200 m2</t>
  </si>
  <si>
    <t>770217566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</si>
  <si>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</si>
  <si>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"sil p"</t>
  </si>
  <si>
    <t>45</t>
  </si>
  <si>
    <t>3</t>
  </si>
  <si>
    <t>113107131</t>
  </si>
  <si>
    <t>Odstranění podkladu z betonu prostého tl 150 mm ručně</t>
  </si>
  <si>
    <t>-1832419622</t>
  </si>
  <si>
    <t>Odstranění podkladů nebo krytů ručně s přemístěním hmot na skládku na vzdálenost do 3 m nebo s naložením na dopravní prostředek z betonu prostého, o tl. vrstvy přes 100 do 150 mm</t>
  </si>
  <si>
    <t>"bet pl"</t>
  </si>
  <si>
    <t>25</t>
  </si>
  <si>
    <t>113107212</t>
  </si>
  <si>
    <t>Odstranění podkladu z kameniva těženého tl 200 mm strojně pl přes 200 m2</t>
  </si>
  <si>
    <t>1512604819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</si>
  <si>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</si>
  <si>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5</t>
  </si>
  <si>
    <t>113107223</t>
  </si>
  <si>
    <t>Odstranění podkladu z kameniva drceného tl 300 mm strojně pl přes 200 m2</t>
  </si>
  <si>
    <t>653831602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</si>
  <si>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</si>
  <si>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</t>
  </si>
  <si>
    <t>113107311</t>
  </si>
  <si>
    <t>Odstranění podkladu z kameniva těženého tl 100 mm strojně pl do 50 m2</t>
  </si>
  <si>
    <t>2141810050</t>
  </si>
  <si>
    <t>Odstranění podkladů nebo krytů strojně plochy jednotlivě do 50 m2 s přemístěním hmot na skládku na vzdálenost do 3 m nebo s naložením na dopravní prostředek z kameniva těženého, o tl. vrstvy do 100 mm</t>
  </si>
  <si>
    <t>"Chod"</t>
  </si>
  <si>
    <t>"panel"</t>
  </si>
  <si>
    <t>"DL"</t>
  </si>
  <si>
    <t>7</t>
  </si>
  <si>
    <t>113107322</t>
  </si>
  <si>
    <t>Odstranění podkladu z kameniva drceného tl 200 mm strojně pl do 50 m2</t>
  </si>
  <si>
    <t>-1780654312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</si>
  <si>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</si>
  <si>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"sil pan"</t>
  </si>
  <si>
    <t>8</t>
  </si>
  <si>
    <t>113154225</t>
  </si>
  <si>
    <t>Frézování živičného krytu tl 200 mm pruh š 1 m pl do 1000 m2 bez překážek v trase</t>
  </si>
  <si>
    <t>-563202460</t>
  </si>
  <si>
    <t>Frézování živičného podkladu nebo krytu  s naložením na dopravní prostředek plochy přes 500 do 1 000 m2 bez překážek v trase pruhu šířky do 1 m, tloušťky vrstvy 200 mm</t>
  </si>
  <si>
    <t>9</t>
  </si>
  <si>
    <t>121151103</t>
  </si>
  <si>
    <t>Sejmutí ornice plochy do 100 m2 tl vrstvy do 200 mm strojně</t>
  </si>
  <si>
    <t>857634584</t>
  </si>
  <si>
    <t>Sejmutí ornice strojně při souvislé ploše do 100 m2, tl. vrstvy do 200 mm</t>
  </si>
  <si>
    <t>225</t>
  </si>
  <si>
    <t>10</t>
  </si>
  <si>
    <t>131111333</t>
  </si>
  <si>
    <t>Vrtání jamek pro plotové sloupky D do 300 mm - ručně s motorovým vrtákem</t>
  </si>
  <si>
    <t>m</t>
  </si>
  <si>
    <t>1343668733</t>
  </si>
  <si>
    <t>"dop zn"</t>
  </si>
  <si>
    <t>6*0,8</t>
  </si>
  <si>
    <t>11</t>
  </si>
  <si>
    <t>132212111</t>
  </si>
  <si>
    <t>Hloubení rýh š do 800 mm v soudržných horninách třídy těžitelnosti I, skupiny 3 ručně</t>
  </si>
  <si>
    <t>m3</t>
  </si>
  <si>
    <t>-401353307</t>
  </si>
  <si>
    <t>Hloubení rýh šířky do 800 mm ručně zapažených i nezapažených, s urovnáním dna do předepsaného profilu a spádu v hornině třídy těžitelnosti I skupiny 3 soudržných</t>
  </si>
  <si>
    <t>"odv"</t>
  </si>
  <si>
    <t>52*0,1</t>
  </si>
  <si>
    <t>12</t>
  </si>
  <si>
    <t>132251103</t>
  </si>
  <si>
    <t>Hloubení rýh nezapažených  š do 800 mm v hornině třídy těžitelnosti I, skupiny 3 objem do 100 m3 strojně</t>
  </si>
  <si>
    <t>-1836565168</t>
  </si>
  <si>
    <t>Hloubení nezapažených rýh šířky do 800 mm strojně s urovnáním dna do předepsaného profilu a spádu v hornině třídy těžitelnosti I skupiny 3 přes 50 do 100 m3</t>
  </si>
  <si>
    <t>52*0,9</t>
  </si>
  <si>
    <t>13</t>
  </si>
  <si>
    <t>162306111</t>
  </si>
  <si>
    <t>Vodorovné přemístění do 500 m bez naložení výkopku ze zemin schopných zúrodnění</t>
  </si>
  <si>
    <t>-839718729</t>
  </si>
  <si>
    <t>Vodorovné přemístění výkopku bez naložení, avšak se složením  zemin schopných zúrodnění, na vzdálenost přes 100 do 500 m</t>
  </si>
  <si>
    <t>225*0,2</t>
  </si>
  <si>
    <t>198*0,15</t>
  </si>
  <si>
    <t>14</t>
  </si>
  <si>
    <t>162701105</t>
  </si>
  <si>
    <t>Vodorovné přemístění do 10000 m výkopku/sypaniny z horniny tř. 1 až 4</t>
  </si>
  <si>
    <t>CS ÚRS 2017 02</t>
  </si>
  <si>
    <t>-1445600987</t>
  </si>
  <si>
    <t>Vodorovné přemístění výkopku nebo sypaniny po suchu na obvyklém dopravním prostředku, bez naložení výkopku, avšak se složením bez rozhrnutí z horniny tř. 1 až 4 na vzdálenost přes 9 000 do 10 000 m</t>
  </si>
  <si>
    <t>"Odvoz přeb zeminy"</t>
  </si>
  <si>
    <t>19</t>
  </si>
  <si>
    <t>162706111</t>
  </si>
  <si>
    <t>Vodorovné přemístění do 6000 m bez naložení výkopku ze zemin schopných zúrodnění</t>
  </si>
  <si>
    <t>CS ÚRS 2020 02</t>
  </si>
  <si>
    <t>2007467553</t>
  </si>
  <si>
    <t>Vodorovné přemístění výkopku bez naložení, avšak se složením  zemin schopných zúrodnění, na vzdálenost přes 5000 do 6000 m</t>
  </si>
  <si>
    <t>"Přeb ornice"</t>
  </si>
  <si>
    <t>45-29,7</t>
  </si>
  <si>
    <t>16</t>
  </si>
  <si>
    <t>162706119</t>
  </si>
  <si>
    <t>Příplatek pro vodorovné přemístění bez naložení výkopku ze zemin schopných zúrodnění ZKD 1000 m</t>
  </si>
  <si>
    <t>1757841724</t>
  </si>
  <si>
    <t>Vodorovné přemístění výkopku bez naložení, avšak se složením  zemin schopných zúrodnění, na vzdálenost Příplatek k ceně za každých dalších i započatých 1000 m</t>
  </si>
  <si>
    <t>15,3*4</t>
  </si>
  <si>
    <t>17</t>
  </si>
  <si>
    <t>167103101</t>
  </si>
  <si>
    <t>Nakládání výkopku ze zemin schopných zúrodnění</t>
  </si>
  <si>
    <t>-2071942665</t>
  </si>
  <si>
    <t>Nakládání neulehlého výkopku z hromad  zeminy schopné zúrodnění</t>
  </si>
  <si>
    <t>15,3</t>
  </si>
  <si>
    <t>29,7</t>
  </si>
  <si>
    <t>18</t>
  </si>
  <si>
    <t>167151101</t>
  </si>
  <si>
    <t>Nakládání výkopku z hornin třídy těžitelnosti I, skupiny 1 až 3 do 100 m3</t>
  </si>
  <si>
    <t>-437207177</t>
  </si>
  <si>
    <t>Nakládání, skládání a překládání neulehlého výkopku nebo sypaniny strojně nakládání, množství do 100 m3, z horniny třídy těžitelnosti I, skupiny 1 až 3</t>
  </si>
  <si>
    <t>"vh mat"</t>
  </si>
  <si>
    <t>52</t>
  </si>
  <si>
    <t>171201221</t>
  </si>
  <si>
    <t>Poplatek za uložení na skládce (skládkovné) zeminy a kamení kód odpadu 17 05 04</t>
  </si>
  <si>
    <t>t</t>
  </si>
  <si>
    <t>1830836116</t>
  </si>
  <si>
    <t>Poplatek za uložení stavebního odpadu na skládce (skládkovné) zeminy a kamení zatříděného do Katalogu odpadů pod kódem 17 05 04</t>
  </si>
  <si>
    <t>"nevhodná zemina z prop"</t>
  </si>
  <si>
    <t>(52-33)*1,8</t>
  </si>
  <si>
    <t>20</t>
  </si>
  <si>
    <t>174112101</t>
  </si>
  <si>
    <t>Zásyp jam, šachet a rýh do 30 m3 sypaninou se zhutněním při překopech inženýrských sítí ručně</t>
  </si>
  <si>
    <t>1155314762</t>
  </si>
  <si>
    <t>Zásyp sypaninou z jakékoliv horniny při překopech inženýrských sítí ručně objemu do 30 m3 s uložením výkopku ve vrstvách se zhutněním jam, šachet, rýh nebo kolem objektů v těchto vykopávkách</t>
  </si>
  <si>
    <t>33*0,25</t>
  </si>
  <si>
    <t>174152101</t>
  </si>
  <si>
    <t>Zásyp jam, šachet a rýh do 30 m3 sypaninou se zhutněním při překopech inženýrských sítí</t>
  </si>
  <si>
    <t>1830055563</t>
  </si>
  <si>
    <t>Zásyp sypaninou z jakékoliv horniny při překopech inženýrských sítí strojně objemu do 30 m3 s uložením výkopku ve vrstvách se zhutněním jam, šachet, rýh nebo kolem objektů v těchto vykopávkách</t>
  </si>
  <si>
    <t>33*0,75</t>
  </si>
  <si>
    <t>22</t>
  </si>
  <si>
    <t>175111101</t>
  </si>
  <si>
    <t>Obsypání potrubí ručně sypaninou bez prohození, uloženou do 3 m</t>
  </si>
  <si>
    <t>-1721150651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</si>
  <si>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</si>
  <si>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"dren"</t>
  </si>
  <si>
    <t>"potr řpíp UV"</t>
  </si>
  <si>
    <t>20*0,35</t>
  </si>
  <si>
    <t>"obsyp potr zatrubněn"</t>
  </si>
  <si>
    <t>41*0,35</t>
  </si>
  <si>
    <t>23</t>
  </si>
  <si>
    <t>M</t>
  </si>
  <si>
    <t>58341364</t>
  </si>
  <si>
    <t>kamenivo drcené drobné frakce 2/4</t>
  </si>
  <si>
    <t>1214700654</t>
  </si>
  <si>
    <t>18,7*2 'Přepočtené koeficientem množství</t>
  </si>
  <si>
    <t>24</t>
  </si>
  <si>
    <t>58337302</t>
  </si>
  <si>
    <t>štěrkopísek frakce 0/16</t>
  </si>
  <si>
    <t>-192613580</t>
  </si>
  <si>
    <t>21*2,05</t>
  </si>
  <si>
    <t>43,05*1,015 'Přepočtené koeficientem množství</t>
  </si>
  <si>
    <t>181102302</t>
  </si>
  <si>
    <t>Úprava pláně v zářezech se zhutněním</t>
  </si>
  <si>
    <t>111635500</t>
  </si>
  <si>
    <t>Úprava pláně na stavbách dálnic v zářezech mimo skalních se zhutněním</t>
  </si>
  <si>
    <t>"voz"</t>
  </si>
  <si>
    <t>532</t>
  </si>
  <si>
    <t>26</t>
  </si>
  <si>
    <t>181151331</t>
  </si>
  <si>
    <t>Plošná úprava terénu přes 500 m2 zemina tř 1 až 4 nerovnosti do 200 mm v rovinně a svahu do 1:5</t>
  </si>
  <si>
    <t>CS ÚRS 2017 01</t>
  </si>
  <si>
    <t>-678231125</t>
  </si>
  <si>
    <t>Plošná úprava terénu v zemině tř. 1 až 4 s urovnáním povrchu bez doplnění ornice souvislé plochy přes 500 m2 při nerovnostech terénu přes 150 do 200 mm v rovině nebo na svahu do 1:5</t>
  </si>
  <si>
    <t>"ornice"</t>
  </si>
  <si>
    <t>198</t>
  </si>
  <si>
    <t>27</t>
  </si>
  <si>
    <t>181351003</t>
  </si>
  <si>
    <t>Rozprostření ornice tl vrstvy do 200 mm pl do 100 m2 v rovině nebo ve svahu do 1:5 strojně</t>
  </si>
  <si>
    <t>164603426</t>
  </si>
  <si>
    <t>Rozprostření a urovnání ornice v rovině nebo ve svahu sklonu do 1:5 strojně při souvislé ploše do 100 m2, tl. vrstvy do 200 mm</t>
  </si>
  <si>
    <t>28</t>
  </si>
  <si>
    <t>181411131</t>
  </si>
  <si>
    <t>Založení parkového trávníku výsevem plochy do 1000 m2 v rovině a ve svahu do 1:5</t>
  </si>
  <si>
    <t>-2082380268</t>
  </si>
  <si>
    <t>Založení trávníku na půdě předem připravené plochy do 1000 m2 výsevem včetně utažení parkového v rovině nebo na svahu do 1:5</t>
  </si>
  <si>
    <t>29</t>
  </si>
  <si>
    <t>005724100</t>
  </si>
  <si>
    <t>osivo směs travní parková</t>
  </si>
  <si>
    <t>kg</t>
  </si>
  <si>
    <t>856595773</t>
  </si>
  <si>
    <t>198*0,025</t>
  </si>
  <si>
    <t>30</t>
  </si>
  <si>
    <t>185803211</t>
  </si>
  <si>
    <t>Uválcování trávníku v rovině a svahu do 1:5</t>
  </si>
  <si>
    <t>-1093905650</t>
  </si>
  <si>
    <t>Uválcování trávníku v rovině nebo na svahu do 1:5</t>
  </si>
  <si>
    <t>31</t>
  </si>
  <si>
    <t>185811211</t>
  </si>
  <si>
    <t>Vyhrabání trávníku souvislé plochy do 1000 m2 v rovině a svahu do 1:5</t>
  </si>
  <si>
    <t>1603610065</t>
  </si>
  <si>
    <t>Vyhrabání trávníku souvislé plochy do 1000 m2 v rovině nebo na svahu do 1:5</t>
  </si>
  <si>
    <t>32</t>
  </si>
  <si>
    <t>185851121</t>
  </si>
  <si>
    <t>Dovoz vody pro zálivku rostlin za vzdálenost do 1000 m</t>
  </si>
  <si>
    <t>-1779102448</t>
  </si>
  <si>
    <t>Dovoz vody pro zálivku rostlin na vzdálenost do 1000 m</t>
  </si>
  <si>
    <t>198*0,05</t>
  </si>
  <si>
    <t>Zakládání</t>
  </si>
  <si>
    <t>33</t>
  </si>
  <si>
    <t>211971110</t>
  </si>
  <si>
    <t>Zřízení opláštění žeber nebo trativodů geotextilií v rýze nebo zářezu sklonu do 1:2</t>
  </si>
  <si>
    <t>670640463</t>
  </si>
  <si>
    <t>"separace"</t>
  </si>
  <si>
    <t>157</t>
  </si>
  <si>
    <t>34</t>
  </si>
  <si>
    <t>69311160</t>
  </si>
  <si>
    <t>geotextilie netkaná separační, ochranná, filtrační, drenážní PP 1500g/m2</t>
  </si>
  <si>
    <t>-2015400346</t>
  </si>
  <si>
    <t>157*1,15</t>
  </si>
  <si>
    <t>180,55*1,1845 'Přepočtené koeficientem množství</t>
  </si>
  <si>
    <t>35</t>
  </si>
  <si>
    <t>212752421</t>
  </si>
  <si>
    <t>Trativod z drenážních trubek korugovaných PE-HD SN 8 perforace 120° včetně lože otevřený výkop DN 100 pro liniové stavby</t>
  </si>
  <si>
    <t>2065676772</t>
  </si>
  <si>
    <t>Trativody z drenážních trubek pro liniové stavby a komunikace se zřízením štěrkového lože pod trubky a s jejich obsypem v otevřeném výkopu trubka korugovaná sendvičová PE-HD SN 8 perforace 120° DN 100</t>
  </si>
  <si>
    <t>110</t>
  </si>
  <si>
    <t>Vodorovné konstrukce</t>
  </si>
  <si>
    <t>36</t>
  </si>
  <si>
    <t>41112101a</t>
  </si>
  <si>
    <t>Montáž desky krací pro poklop Žb</t>
  </si>
  <si>
    <t>kus</t>
  </si>
  <si>
    <t>1844454489</t>
  </si>
  <si>
    <t>37</t>
  </si>
  <si>
    <t>59371111a</t>
  </si>
  <si>
    <t>ŽB deska horské vpusti s otv.120*120</t>
  </si>
  <si>
    <t>1920874931</t>
  </si>
  <si>
    <t>38</t>
  </si>
  <si>
    <t>451573111</t>
  </si>
  <si>
    <t>Lože pod potrubí otevřený výkop ze štěrkopísku</t>
  </si>
  <si>
    <t>1364408543</t>
  </si>
  <si>
    <t>Lože pod potrubí, stoky a drobné objekty v otevřeném výkopu z písku a štěrkopísku do 63 mm</t>
  </si>
  <si>
    <t>"Trat"</t>
  </si>
  <si>
    <t>"zatr přík 300"</t>
  </si>
  <si>
    <t>41*0,15*0,5</t>
  </si>
  <si>
    <t>39</t>
  </si>
  <si>
    <t>452112121</t>
  </si>
  <si>
    <t>Osazení betonových prstenců nebo rámů v do 200 mm</t>
  </si>
  <si>
    <t>1675026783</t>
  </si>
  <si>
    <t>Osazení betonových dílců prstenců nebo rámů pod poklopy a mříže, výšky přes 100 do 200 mm</t>
  </si>
  <si>
    <t>"UV"</t>
  </si>
  <si>
    <t>40</t>
  </si>
  <si>
    <t>59224188</t>
  </si>
  <si>
    <t>prstenec šachtový vyrovnávací betonový 625x120x120mm</t>
  </si>
  <si>
    <t>-1125965424</t>
  </si>
  <si>
    <t>41</t>
  </si>
  <si>
    <t>452311131</t>
  </si>
  <si>
    <t>Podkladní desky z betonu prostého tř. C 12/15 otevřený výkop</t>
  </si>
  <si>
    <t>-440861540</t>
  </si>
  <si>
    <t>Podkladní a zajišťovací konstrukce z betonu prostého v otevřeném výkopu desky pod potrubí, stoky a drobné objekty z betonu tř. C 12/15</t>
  </si>
  <si>
    <t>1*1,5*1,5*0,15</t>
  </si>
  <si>
    <t>4*1*1*0,1</t>
  </si>
  <si>
    <t>Komunikace pozemní</t>
  </si>
  <si>
    <t>564801112</t>
  </si>
  <si>
    <t>Podklad ze štěrkodrtě ŠD tl 40 mm</t>
  </si>
  <si>
    <t>2142831892</t>
  </si>
  <si>
    <t>Podklad ze štěrkodrti ŠD  s rozprostřením a zhutněním, po zhutnění tl. 40 mm</t>
  </si>
  <si>
    <t>179</t>
  </si>
  <si>
    <t>43</t>
  </si>
  <si>
    <t>564851111</t>
  </si>
  <si>
    <t>Podklad ze štěrkodrtě ŠD tl 150 mm</t>
  </si>
  <si>
    <t>1402595223</t>
  </si>
  <si>
    <t>Podklad ze štěrkodrti ŠD  s rozprostřením a zhutněním, po zhutnění tl. 150 mm</t>
  </si>
  <si>
    <t>188</t>
  </si>
  <si>
    <t>44</t>
  </si>
  <si>
    <t>564861113</t>
  </si>
  <si>
    <t>Podklad ze štěrkodrtě ŠD tl 220 mm</t>
  </si>
  <si>
    <t>313801491</t>
  </si>
  <si>
    <t>Podklad ze štěrkodrti ŠD  s rozprostřením a zhutněním, po zhutnění tl. 220 mm</t>
  </si>
  <si>
    <t>344</t>
  </si>
  <si>
    <t>564942112</t>
  </si>
  <si>
    <t>Podklad z mechanicky zpevněného kameniva MZK tl 130 mm</t>
  </si>
  <si>
    <t>1692080941</t>
  </si>
  <si>
    <t>Podklad z mechanicky zpevněného kameniva MZK (minerální beton)  s rozprostřením a s hutněním, po zhutnění tl. 130 mm</t>
  </si>
  <si>
    <t>337</t>
  </si>
  <si>
    <t>46</t>
  </si>
  <si>
    <t>565135101</t>
  </si>
  <si>
    <t>Asfaltový beton vrstva podkladní ACP 16 (obalované kamenivo OKS) tl 50 mm š do 1,5 m</t>
  </si>
  <si>
    <t>-2087711490</t>
  </si>
  <si>
    <t>Asfaltový beton vrstva podkladní ACP 16 (obalované kamenivo střednězrnné - OKS)  s rozprostřením a zhutněním v pruhu šířky do 1,5 m, po zhutnění tl. 50 mm</t>
  </si>
  <si>
    <t>332</t>
  </si>
  <si>
    <t>47</t>
  </si>
  <si>
    <t>573111112</t>
  </si>
  <si>
    <t>Postřik živičný infiltrační s posypem z asfaltu množství 1 kg/m2</t>
  </si>
  <si>
    <t>-274231418</t>
  </si>
  <si>
    <t>Postřik infiltrační PI z asfaltu silničního s posypem kamenivem, v množství 1,00 kg/m2</t>
  </si>
  <si>
    <t>334</t>
  </si>
  <si>
    <t>48</t>
  </si>
  <si>
    <t>573231108</t>
  </si>
  <si>
    <t>Postřik živičný spojovací ze silniční emulze v množství 0,50 kg/m2</t>
  </si>
  <si>
    <t>1863512321</t>
  </si>
  <si>
    <t>Postřik spojovací PS bez posypu kamenivem ze silniční emulze, v množství 0,50 kg/m2</t>
  </si>
  <si>
    <t>413</t>
  </si>
  <si>
    <t>409</t>
  </si>
  <si>
    <t>49</t>
  </si>
  <si>
    <t>577134211</t>
  </si>
  <si>
    <t>Asfaltový beton vrstva obrusná ACO 11 (ABS) tř. II tl 40 mm š do 3 m z nemodifikovaného asfaltu</t>
  </si>
  <si>
    <t>1171174306</t>
  </si>
  <si>
    <t>Asfaltový beton vrstva obrusná ACO 11 (ABS)  s rozprostřením a se zhutněním z nemodifikovaného asfaltu v pruhu šířky do 3 m tř. II, po zhutnění tl. 40 mm</t>
  </si>
  <si>
    <t>407</t>
  </si>
  <si>
    <t>50</t>
  </si>
  <si>
    <t>577155112</t>
  </si>
  <si>
    <t>Asfaltový beton vrstva ložní ACL 16 (ABH) tl 60 mm š do 3 m z nemodifikovaného asfaltu</t>
  </si>
  <si>
    <t>1778380223</t>
  </si>
  <si>
    <t>Asfaltový beton vrstva ložní ACL 16 (ABH)  s rozprostřením a zhutněním z nemodifikovaného asfaltu v pruhu šířky do 3 m, po zhutnění tl. 60 mm</t>
  </si>
  <si>
    <t>411</t>
  </si>
  <si>
    <t>51</t>
  </si>
  <si>
    <t>596211120</t>
  </si>
  <si>
    <t>Kladení zámkové dlažby komunikací pro pěší tl 60 mm skupiny B pl do 50 m2</t>
  </si>
  <si>
    <t>1274001825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</si>
  <si>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</si>
  <si>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"slep"</t>
  </si>
  <si>
    <t>"kontr nast"</t>
  </si>
  <si>
    <t>59245222</t>
  </si>
  <si>
    <t>dlažba zámková tvaru I základní pro nevidomé 196x161x60mm barevná</t>
  </si>
  <si>
    <t>-1092116928</t>
  </si>
  <si>
    <t>8*1,02</t>
  </si>
  <si>
    <t>53</t>
  </si>
  <si>
    <t>59245276</t>
  </si>
  <si>
    <t>dlažba zámková tvaru vlny půlka/kraj 120/232x112x60mm barevná</t>
  </si>
  <si>
    <t>1060877159</t>
  </si>
  <si>
    <t>11*1,02</t>
  </si>
  <si>
    <t>54</t>
  </si>
  <si>
    <t>596211122</t>
  </si>
  <si>
    <t>Kladení zámkové dlažby komunikací pro pěší tl 60 mm skupiny B pl do 300 m2</t>
  </si>
  <si>
    <t>1275491402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</si>
  <si>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</si>
  <si>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159</t>
  </si>
  <si>
    <t>"n"</t>
  </si>
  <si>
    <t>55</t>
  </si>
  <si>
    <t>59245015</t>
  </si>
  <si>
    <t>dlažba zámková tvaru I 200x165x60mm přírodní</t>
  </si>
  <si>
    <t>747849756</t>
  </si>
  <si>
    <t>159*1,02</t>
  </si>
  <si>
    <t>162,18*1,02 'Přepočtené koeficientem množství</t>
  </si>
  <si>
    <t>56</t>
  </si>
  <si>
    <t>919112114</t>
  </si>
  <si>
    <t>Řezání dilatačních spár š 4 mm hl do 100 mm příčných nebo podélných v živičném krytu</t>
  </si>
  <si>
    <t>-1070412802</t>
  </si>
  <si>
    <t>114</t>
  </si>
  <si>
    <t>Trubní vedení</t>
  </si>
  <si>
    <t>57</t>
  </si>
  <si>
    <t>812372121</t>
  </si>
  <si>
    <t>Montáž potrubí z trub TBH těsněných pryžovými kroužky otevřený výkop sklon do 20 % DN 300</t>
  </si>
  <si>
    <t>12092680</t>
  </si>
  <si>
    <t>Montáž potrubí z trub betonových hrdlových  v otevřeném výkopu ve sklonu do 20 % z trub těsněných pryžovými kroužky DN 300</t>
  </si>
  <si>
    <t>58</t>
  </si>
  <si>
    <t>59223020</t>
  </si>
  <si>
    <t>trouba betonová hrdlová DN 300</t>
  </si>
  <si>
    <t>-1254872855</t>
  </si>
  <si>
    <t>41*1,01 'Přepočtené koeficientem množství</t>
  </si>
  <si>
    <t>59</t>
  </si>
  <si>
    <t>871350310</t>
  </si>
  <si>
    <t>Montáž kanalizačního potrubí hladkého plnostěnného SN 10 z polypropylenu DN 200</t>
  </si>
  <si>
    <t>1557980047</t>
  </si>
  <si>
    <t>Montáž kanalizačního potrubí z plastů z polypropylenu PP hladkého plnostěnného SN 10 DN 200</t>
  </si>
  <si>
    <t>60</t>
  </si>
  <si>
    <t>28617004</t>
  </si>
  <si>
    <t>trubka kanalizační PP plnostěnná třívrstvá DN 200x1000mm SN10</t>
  </si>
  <si>
    <t>-1150678242</t>
  </si>
  <si>
    <t>20*1,015 'Přepočtené koeficientem množství</t>
  </si>
  <si>
    <t>61</t>
  </si>
  <si>
    <t>895931111</t>
  </si>
  <si>
    <t>Vpusti kanalizačních horské z betonu prostého C12/15 velikosti 1200/600 mm</t>
  </si>
  <si>
    <t>902938457</t>
  </si>
  <si>
    <t>Vpusti kanalizační horské  z betonu prostého tř. C 12/15 velikosti 1200/600 mm</t>
  </si>
  <si>
    <t>62</t>
  </si>
  <si>
    <t>895941111</t>
  </si>
  <si>
    <t>Zřízení vpusti kanalizační uliční z betonových dílců typ UV-50 normální</t>
  </si>
  <si>
    <t>916591596</t>
  </si>
  <si>
    <t>Zřízení vpusti kanalizační  uliční z betonových dílců typ UV-50 normální</t>
  </si>
  <si>
    <t>63</t>
  </si>
  <si>
    <t>56241404</t>
  </si>
  <si>
    <t>vpusť s kalovým košem bez roštu zátěž A15-D 400kN pro žlaby PE š 100mm</t>
  </si>
  <si>
    <t>85134207</t>
  </si>
  <si>
    <t>64</t>
  </si>
  <si>
    <t>899204112</t>
  </si>
  <si>
    <t>Osazení mříží litinových včetně rámů a košů na bahno pro třídu zatížení D400, E600</t>
  </si>
  <si>
    <t>52600885</t>
  </si>
  <si>
    <t>"HP"</t>
  </si>
  <si>
    <t>65</t>
  </si>
  <si>
    <t>28661938</t>
  </si>
  <si>
    <t>mříž litinová 600/40T, 420X620 D400</t>
  </si>
  <si>
    <t>-631929793</t>
  </si>
  <si>
    <t>66</t>
  </si>
  <si>
    <t>28661787</t>
  </si>
  <si>
    <t>mříž šachtová dešťová litinová dešťová  DN 425 pro třídu zatížení D400 čtverec</t>
  </si>
  <si>
    <t>1779258481</t>
  </si>
  <si>
    <t>67</t>
  </si>
  <si>
    <t>59223871</t>
  </si>
  <si>
    <t>koš vysoký pro uliční vpusti žárově Pz plech pro rám 500/500mm</t>
  </si>
  <si>
    <t>-486649355</t>
  </si>
  <si>
    <t>68</t>
  </si>
  <si>
    <t>899623141</t>
  </si>
  <si>
    <t>Obetonování potrubí nebo zdiva stok betonem prostým tř. C 12/15 otevřený výkop</t>
  </si>
  <si>
    <t>344993069</t>
  </si>
  <si>
    <t>Obetonování potrubí nebo zdiva stok betonem prostým v otevřeném výkopu, beton tř. C 12/15</t>
  </si>
  <si>
    <t>"obet potr och proti pos"</t>
  </si>
  <si>
    <t>41*0,3</t>
  </si>
  <si>
    <t>Ostatní konstrukce a práce-bourání</t>
  </si>
  <si>
    <t>69</t>
  </si>
  <si>
    <t>914111121</t>
  </si>
  <si>
    <t>Montáž svislé dopravní značky do velikosti 2 m2 objímkami na sloupek nebo konzolu</t>
  </si>
  <si>
    <t>444147584</t>
  </si>
  <si>
    <t>70</t>
  </si>
  <si>
    <t>914511112</t>
  </si>
  <si>
    <t>Montáž sloupku dopravních značek délky do 3,5 m s betonovým základem a patkou</t>
  </si>
  <si>
    <t>-1209679567</t>
  </si>
  <si>
    <t>71</t>
  </si>
  <si>
    <t>404442610</t>
  </si>
  <si>
    <t>značka svislá reflexní AL- NK, rozměr a typ dle PD</t>
  </si>
  <si>
    <t>-1036972074</t>
  </si>
  <si>
    <t>72</t>
  </si>
  <si>
    <t>404452350</t>
  </si>
  <si>
    <t>sloupek Al 60 - 350</t>
  </si>
  <si>
    <t>1178261489</t>
  </si>
  <si>
    <t>73</t>
  </si>
  <si>
    <t>915231111</t>
  </si>
  <si>
    <t>Vodorovné dopravní značení přechody pro chodce, šipky, symboly bílý plast</t>
  </si>
  <si>
    <t>1617231820</t>
  </si>
  <si>
    <t>Vodorovné dopravní značení stříkaným plastem  přechody pro chodce, šipky, symboly nápisy bílé základní</t>
  </si>
  <si>
    <t>"znační vodorovné nové"</t>
  </si>
  <si>
    <t>"Obnova vodor značení"</t>
  </si>
  <si>
    <t>74</t>
  </si>
  <si>
    <t>915621111</t>
  </si>
  <si>
    <t>Předznačení vodorovného plošného značení</t>
  </si>
  <si>
    <t>-1019492264</t>
  </si>
  <si>
    <t>Předznačení pro vodorovné značení  stříkané barvou nebo prováděné z nátěrových hmot plošné šipky, symboly, nápisy</t>
  </si>
  <si>
    <t>"předznačení nové"</t>
  </si>
  <si>
    <t>75</t>
  </si>
  <si>
    <t>916131113</t>
  </si>
  <si>
    <t>Osazení silničního obrubníku betonového ležatého s boční opěrou do lože z betonu prostého</t>
  </si>
  <si>
    <t>808428343</t>
  </si>
  <si>
    <t>Osazení silničního obrubníku betonového se zřízením lože, s vyplněním a zatřením spár cementovou maltou ležatého s boční opěrou z betonu prostého, do lože z betonu prostého</t>
  </si>
  <si>
    <t>"zastavk"</t>
  </si>
  <si>
    <t>76</t>
  </si>
  <si>
    <t>916131213</t>
  </si>
  <si>
    <t>Osazení silničního obrubníku betonového stojatého s boční opěrou do lože z betonu prostého</t>
  </si>
  <si>
    <t>CS ÚRS 2020 01</t>
  </si>
  <si>
    <t>1976380411</t>
  </si>
  <si>
    <t>Osazení silničního obrubníku betonového se zřízením lože, s vyplněním a zatřením spár cementovou maltou stojatého s boční opěrou z betonu prostého, do lože z betonu prostého</t>
  </si>
  <si>
    <t>"obr "</t>
  </si>
  <si>
    <t>103</t>
  </si>
  <si>
    <t>89</t>
  </si>
  <si>
    <t>77</t>
  </si>
  <si>
    <t>59217011</t>
  </si>
  <si>
    <t>obrubník betonový zahradní 500x50x200mm</t>
  </si>
  <si>
    <t>-218597076</t>
  </si>
  <si>
    <t>89*1,02</t>
  </si>
  <si>
    <t>90,78*1,02 'Přepočtené koeficientem množství</t>
  </si>
  <si>
    <t>78</t>
  </si>
  <si>
    <t>59217020</t>
  </si>
  <si>
    <t>obrubník betonový chodníkový 400*290mm</t>
  </si>
  <si>
    <t>-2083737480</t>
  </si>
  <si>
    <t>obrubník betonový chodníkový 250x100x250mm</t>
  </si>
  <si>
    <t>26*1,02</t>
  </si>
  <si>
    <t>26,52*1,02 'Přepočtené koeficientem množství</t>
  </si>
  <si>
    <t>79</t>
  </si>
  <si>
    <t>BBC.0006294.URS</t>
  </si>
  <si>
    <t>obrubník betonový silniční ABO 15-30 100x15x30cm</t>
  </si>
  <si>
    <t>1198036863</t>
  </si>
  <si>
    <t>103*1,02</t>
  </si>
  <si>
    <t>80</t>
  </si>
  <si>
    <t>916991121</t>
  </si>
  <si>
    <t>Lože pod obrubníky, krajníky nebo obruby z dlažebních kostek z betonu prostého</t>
  </si>
  <si>
    <t>369704199</t>
  </si>
  <si>
    <t>Lože pod obrubníky, krajníky nebo obruby z dlažebních kostek  z betonu prostého</t>
  </si>
  <si>
    <t>"pod obr"</t>
  </si>
  <si>
    <t>103*0,1*0,25</t>
  </si>
  <si>
    <t>89*0,1*0,2</t>
  </si>
  <si>
    <t>26*0,2*0,3</t>
  </si>
  <si>
    <t>81</t>
  </si>
  <si>
    <t>919121112</t>
  </si>
  <si>
    <t>Těsnění spár zálivkou za studena pro komůrky š 10 mm hl 25 mm s těsnicím profilem</t>
  </si>
  <si>
    <t>-1489141315</t>
  </si>
  <si>
    <t>Utěsnění dilatačních spár zálivkou za studena  v cementobetonovém nebo živičném krytu včetně adhezního nátěru s těsnicím profilem pod zálivkou, pro komůrky šířky 10 mm, hloubky 25 mm</t>
  </si>
  <si>
    <t>82</t>
  </si>
  <si>
    <t>919411111</t>
  </si>
  <si>
    <t>Čelo propustku z betonu prostého pro propustek z trub DN 300 až 500</t>
  </si>
  <si>
    <t>-1374450863</t>
  </si>
  <si>
    <t>Čelo propustku  včetně římsy z betonu prostého bez zvláštních nároků na prostředí, pro propustek z trub DN 300 až 500 mm</t>
  </si>
  <si>
    <t>"zatrub přík krajní čelo"</t>
  </si>
  <si>
    <t>83</t>
  </si>
  <si>
    <t>938902205</t>
  </si>
  <si>
    <t>Čištění příkopů ručně š dna přes 400 mm objem nánosu do 0,30 m3/m</t>
  </si>
  <si>
    <t>978224967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</si>
  <si>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</si>
  <si>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"před zatr"</t>
  </si>
  <si>
    <t>84</t>
  </si>
  <si>
    <t>938902452</t>
  </si>
  <si>
    <t>Čištění propustků ručně D do 1000 mm při tl nánosu do 25% DN</t>
  </si>
  <si>
    <t>-1690135830</t>
  </si>
  <si>
    <t>Čištění propustků s odstraněním travnatého porostu nebo nánosu, s naložením na dopravní prostředek nebo s přemístěním na hromady na vzdálenost do 20 m ručně tloušťky nánosu do 25% průměru propustku přes 500 do 1000 mm</t>
  </si>
  <si>
    <t>85</t>
  </si>
  <si>
    <t>938909331</t>
  </si>
  <si>
    <t>Čištění vozovek metením ručně podkladu nebo krytu betonového nebo živičného</t>
  </si>
  <si>
    <t>-357798634</t>
  </si>
  <si>
    <t>Čištění vozovek metením bláta, prachu nebo hlinitého nánosu s odklizením na hromady na vzdálenost do 20 m nebo naložením na dopravní prostředek ručně povrchu podkladu nebo krytu betonového nebo živičného</t>
  </si>
  <si>
    <t>"očist vč okolíní č"</t>
  </si>
  <si>
    <t>"čištění pro značení"</t>
  </si>
  <si>
    <t>86</t>
  </si>
  <si>
    <t>966006132</t>
  </si>
  <si>
    <t>Odstranění značek dopravních nebo orientačních se sloupky s betonovými patkami</t>
  </si>
  <si>
    <t>-672281178</t>
  </si>
  <si>
    <t>Odstranění dopravních nebo orientačních značek se sloupkem  s uložením hmot na vzdálenost do 20 m nebo s naložením na dopravní prostředek, se zásypem jam a jeho zhutněním s betonovou patkou</t>
  </si>
  <si>
    <t>"Dop zn"</t>
  </si>
  <si>
    <t>87</t>
  </si>
  <si>
    <t>966007123</t>
  </si>
  <si>
    <t>Odstranění vodorovného značení frézováním plastu z plochy</t>
  </si>
  <si>
    <t>-1829493178</t>
  </si>
  <si>
    <t>Odstranění vodorovného dopravního značení frézováním  značeného plastem plošného</t>
  </si>
  <si>
    <t>"obnova rušení"</t>
  </si>
  <si>
    <t>88</t>
  </si>
  <si>
    <t>96607081a</t>
  </si>
  <si>
    <t>Odstranění zastávkového přístřešku</t>
  </si>
  <si>
    <t>sou</t>
  </si>
  <si>
    <t>1116071003</t>
  </si>
  <si>
    <t>966075141</t>
  </si>
  <si>
    <t>Odstranění kovového zábradlí vcelku</t>
  </si>
  <si>
    <t>-993897590</t>
  </si>
  <si>
    <t>Odstranění různých konstrukcí na mostech kovového zábradlí vcelku</t>
  </si>
  <si>
    <t>997</t>
  </si>
  <si>
    <t>Přesun sutě</t>
  </si>
  <si>
    <t>90</t>
  </si>
  <si>
    <t>997221551</t>
  </si>
  <si>
    <t>Vodorovná doprava suti ze sypkých materiálů do 1 km</t>
  </si>
  <si>
    <t>2078181536</t>
  </si>
  <si>
    <t>Vodorovná doprava suti  bez naložení, ale se složením a s hrubým urovnáním ze sypkých materiálů, na vzdálenost do 1 km</t>
  </si>
  <si>
    <t>66+96,8+13,5+13,05</t>
  </si>
  <si>
    <t>+1,58+2,698+7,6</t>
  </si>
  <si>
    <t>101,2</t>
  </si>
  <si>
    <t>8,125</t>
  </si>
  <si>
    <t>91</t>
  </si>
  <si>
    <t>997221559</t>
  </si>
  <si>
    <t>Příplatek ZKD 1 km u vodorovné dopravy suti ze sypkých materiálů</t>
  </si>
  <si>
    <t>-290440332</t>
  </si>
  <si>
    <t>Vodorovná doprava suti  bez naložení, ale se složením a s hrubým urovnáním Příplatek k ceně za každý další i započatý 1 km přes 1 km</t>
  </si>
  <si>
    <t>310,553*9</t>
  </si>
  <si>
    <t>92</t>
  </si>
  <si>
    <t>997221571</t>
  </si>
  <si>
    <t>Vodorovná doprava vybouraných hmot do 1 km</t>
  </si>
  <si>
    <t>1944459306</t>
  </si>
  <si>
    <t>Vodorovná doprava vybouraných hmot  bez naložení, ale se složením a s hrubým urovnáním na vzdálenost do 1 km</t>
  </si>
  <si>
    <t>3,9+19,25</t>
  </si>
  <si>
    <t>1+0,146+0,656</t>
  </si>
  <si>
    <t>93</t>
  </si>
  <si>
    <t>997221579</t>
  </si>
  <si>
    <t>Příplatek ZKD 1 km u vodorovné dopravy vybouraných hmot</t>
  </si>
  <si>
    <t>2058579469</t>
  </si>
  <si>
    <t>Vodorovná doprava vybouraných hmot  bez naložení, ale se složením a s hrubým urovnáním na vzdálenost Příplatek k ceně za každý další i započatý 1 km přes 1 km</t>
  </si>
  <si>
    <t>24,952*9</t>
  </si>
  <si>
    <t>94</t>
  </si>
  <si>
    <t>997221611</t>
  </si>
  <si>
    <t>Nakládání suti na dopravní prostředky pro vodorovnou dopravu</t>
  </si>
  <si>
    <t>716268562</t>
  </si>
  <si>
    <t>Nakládání na dopravní prostředky  pro vodorovnou dopravu suti</t>
  </si>
  <si>
    <t>310,553</t>
  </si>
  <si>
    <t>95</t>
  </si>
  <si>
    <t>997221612</t>
  </si>
  <si>
    <t>Nakládání vybouraných hmot na dopravní prostředky pro vodorovnou dopravu</t>
  </si>
  <si>
    <t>-1399536864</t>
  </si>
  <si>
    <t>Nakládání na dopravní prostředky  pro vodorovnou dopravu vybouraných hmot</t>
  </si>
  <si>
    <t>24,952</t>
  </si>
  <si>
    <t>96</t>
  </si>
  <si>
    <t>997221615</t>
  </si>
  <si>
    <t>Poplatek za uložení na skládce (skládkovné) stavebního odpadu betonového kód odpadu 17 01 01</t>
  </si>
  <si>
    <t>1978436850</t>
  </si>
  <si>
    <t>Poplatek za uložení stavebního odpadu na skládce (skládkovné) z prostého betonu zatříděného do Katalogu odpadů pod kódem 17 01 01</t>
  </si>
  <si>
    <t>19,25</t>
  </si>
  <si>
    <t>3,9</t>
  </si>
  <si>
    <t>0,656+1+0,144</t>
  </si>
  <si>
    <t>97</t>
  </si>
  <si>
    <t>997221645</t>
  </si>
  <si>
    <t>Poplatek za uložení na skládce (skládkovné) odpadu asfaltového bez dehtu kód odpadu 17 03 02</t>
  </si>
  <si>
    <t>168633462</t>
  </si>
  <si>
    <t>Poplatek za uložení stavebního odpadu na skládce (skládkovné) asfaltového bez obsahu dehtu zatříděného do Katalogu odpadů pod kódem 17 03 02</t>
  </si>
  <si>
    <t>98</t>
  </si>
  <si>
    <t>997221655</t>
  </si>
  <si>
    <t>-1003697841</t>
  </si>
  <si>
    <t>310,553-101,2</t>
  </si>
  <si>
    <t>998</t>
  </si>
  <si>
    <t>Přesun hmot</t>
  </si>
  <si>
    <t>99</t>
  </si>
  <si>
    <t>998225111</t>
  </si>
  <si>
    <t>Přesun hmot pro pozemní komunikace s krytem z kamene, monolitickým betonovým nebo živičným</t>
  </si>
  <si>
    <t>-1973486139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</si>
  <si>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</si>
  <si>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</si>
  <si>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</si>
  <si>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767</t>
  </si>
  <si>
    <t>Konstrukce zámečnické</t>
  </si>
  <si>
    <t>100</t>
  </si>
  <si>
    <t>767161111</t>
  </si>
  <si>
    <t>Montáž zábradlí rovného z trubek do zdi hmotnosti do 20 kg</t>
  </si>
  <si>
    <t>-410624240</t>
  </si>
  <si>
    <t>Montáž zábradlí rovného  z trubek nebo tenkostěnných profilů do zdiva, hmotnosti 1 m zábradlí do 20 kg</t>
  </si>
  <si>
    <t>101</t>
  </si>
  <si>
    <t>5534201a</t>
  </si>
  <si>
    <t>Zábradlí ocel. dvoumadlové pozinkované do betonu</t>
  </si>
  <si>
    <t>666773973</t>
  </si>
  <si>
    <t>102</t>
  </si>
  <si>
    <t>998767101</t>
  </si>
  <si>
    <t>Přesun hmot tonážní pro zámečnické konstrukce v objektech v do 6 m</t>
  </si>
  <si>
    <t>871109454</t>
  </si>
  <si>
    <t>Přesun hmot pro zámečnické konstrukce  stanovený z hmotnosti přesunovaného materiálu vodorovná dopravní vzdálenost do 50 m v objektech výšky do 6 m</t>
  </si>
  <si>
    <t>Práce a dodávky M</t>
  </si>
  <si>
    <t>23-M</t>
  </si>
  <si>
    <t>Montáže potrubí</t>
  </si>
  <si>
    <t>23001026a</t>
  </si>
  <si>
    <t>Přeložka STL kopl. s lividací</t>
  </si>
  <si>
    <t>-244536780</t>
  </si>
  <si>
    <t>Přeložka STL</t>
  </si>
  <si>
    <t>08012021_SC_3 - Autobusové zakázky v obciKřižatky-II etapa 2 VRN a Ostatní</t>
  </si>
  <si>
    <t>VRN -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</si>
  <si>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</si>
  <si>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</si>
  <si>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</si>
  <si>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</si>
  <si>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</si>
  <si>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 xml:space="preserve"> Vedlejší rozpočtové náklady</t>
  </si>
  <si>
    <t>VRN1</t>
  </si>
  <si>
    <t>Průzkumné, geodetické a projektové práce</t>
  </si>
  <si>
    <t>010001000</t>
  </si>
  <si>
    <t>1024</t>
  </si>
  <si>
    <t>1264418402</t>
  </si>
  <si>
    <t>012103000</t>
  </si>
  <si>
    <t>Geodetické práce před výstavbou</t>
  </si>
  <si>
    <t>Kus</t>
  </si>
  <si>
    <t>-53705859</t>
  </si>
  <si>
    <t>012303000</t>
  </si>
  <si>
    <t>Geodetické práce po výstavbě</t>
  </si>
  <si>
    <t>-1411000368</t>
  </si>
  <si>
    <t>013254000</t>
  </si>
  <si>
    <t>Dokumentace skutečného provedení stavby</t>
  </si>
  <si>
    <t>-1713321350</t>
  </si>
  <si>
    <t>VRN3</t>
  </si>
  <si>
    <t>Zařízení staveniště</t>
  </si>
  <si>
    <t>030001000</t>
  </si>
  <si>
    <t>660118993</t>
  </si>
  <si>
    <t>VRN4</t>
  </si>
  <si>
    <t>Inženýrská činnost</t>
  </si>
  <si>
    <t>040001000</t>
  </si>
  <si>
    <t>1395969747</t>
  </si>
  <si>
    <t>045002000</t>
  </si>
  <si>
    <t>Kompletační a koordinační činnost</t>
  </si>
  <si>
    <t>-360441148</t>
  </si>
  <si>
    <t>VRN6</t>
  </si>
  <si>
    <t>Územní vlivy</t>
  </si>
  <si>
    <t>060001000</t>
  </si>
  <si>
    <t>135045874</t>
  </si>
  <si>
    <t>065002000</t>
  </si>
  <si>
    <t>Mimostaveništní doprava materiálů</t>
  </si>
  <si>
    <t>-1978143650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</si>
</sst>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75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7"/>
      <color indexed="55"/>
      <name val="Arial CE"/>
      <family val="2"/>
    </font>
    <font>
      <sz val="7"/>
      <name val="Arial CE"/>
      <family val="2"/>
    </font>
    <font>
      <sz val="8"/>
      <color indexed="20"/>
      <name val="Arial CE"/>
      <family val="2"/>
    </font>
    <font>
      <sz val="8"/>
      <color indexed="54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 applyProtection="1">
      <alignment/>
      <protection/>
    </xf>
    <xf numFmtId="0" fontId="1" fillId="0" borderId="11" xfId="36" applyBorder="1" applyProtection="1">
      <alignment/>
      <protection/>
    </xf>
    <xf numFmtId="0" fontId="1" fillId="0" borderId="12" xfId="36" applyBorder="1">
      <alignment/>
      <protection/>
    </xf>
    <xf numFmtId="0" fontId="1" fillId="0" borderId="12" xfId="36" applyBorder="1" applyProtection="1">
      <alignment/>
      <protection/>
    </xf>
    <xf numFmtId="0" fontId="1" fillId="0" borderId="0" xfId="36" applyProtection="1">
      <alignment/>
      <protection/>
    </xf>
    <xf numFmtId="0" fontId="3" fillId="0" borderId="0" xfId="36" applyFont="1" applyAlignment="1" applyProtection="1">
      <alignment horizontal="left" vertical="center"/>
      <protection/>
    </xf>
    <xf numFmtId="0" fontId="4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 applyProtection="1">
      <alignment horizontal="left" vertical="top"/>
      <protection/>
    </xf>
    <xf numFmtId="0" fontId="9" fillId="0" borderId="0" xfId="36" applyFont="1" applyAlignment="1" applyProtection="1">
      <alignment horizontal="left" vertical="top"/>
      <protection/>
    </xf>
    <xf numFmtId="0" fontId="6" fillId="0" borderId="0" xfId="36" applyFont="1" applyAlignment="1" applyProtection="1">
      <alignment horizontal="left" vertical="center"/>
      <protection/>
    </xf>
    <xf numFmtId="0" fontId="7" fillId="0" borderId="0" xfId="36" applyFont="1" applyAlignment="1" applyProtection="1">
      <alignment horizontal="left" vertical="center"/>
      <protection/>
    </xf>
    <xf numFmtId="0" fontId="7" fillId="33" borderId="0" xfId="36" applyFont="1" applyFill="1" applyAlignment="1" applyProtection="1">
      <alignment horizontal="left" vertical="center"/>
      <protection locked="0"/>
    </xf>
    <xf numFmtId="0" fontId="7" fillId="0" borderId="0" xfId="36" applyFont="1" applyAlignment="1" applyProtection="1">
      <alignment horizontal="left" vertical="top"/>
      <protection/>
    </xf>
    <xf numFmtId="0" fontId="7" fillId="0" borderId="0" xfId="36" applyFont="1" applyProtection="1">
      <alignment/>
      <protection locked="0"/>
    </xf>
    <xf numFmtId="0" fontId="1" fillId="0" borderId="13" xfId="36" applyBorder="1" applyProtection="1">
      <alignment/>
      <protection/>
    </xf>
    <xf numFmtId="0" fontId="1" fillId="0" borderId="0" xfId="36" applyFont="1" applyAlignment="1">
      <alignment vertical="center"/>
      <protection/>
    </xf>
    <xf numFmtId="0" fontId="1" fillId="0" borderId="12" xfId="36" applyFont="1" applyBorder="1" applyAlignment="1" applyProtection="1">
      <alignment vertical="center"/>
      <protection/>
    </xf>
    <xf numFmtId="0" fontId="1" fillId="0" borderId="0" xfId="36" applyFont="1" applyAlignment="1" applyProtection="1">
      <alignment vertical="center"/>
      <protection/>
    </xf>
    <xf numFmtId="0" fontId="10" fillId="0" borderId="14" xfId="36" applyFont="1" applyBorder="1" applyAlignment="1" applyProtection="1">
      <alignment horizontal="left" vertical="center"/>
      <protection/>
    </xf>
    <xf numFmtId="0" fontId="1" fillId="0" borderId="14" xfId="36" applyFont="1" applyBorder="1" applyAlignment="1" applyProtection="1">
      <alignment vertical="center"/>
      <protection/>
    </xf>
    <xf numFmtId="0" fontId="1" fillId="0" borderId="12" xfId="36" applyFont="1" applyBorder="1" applyAlignment="1">
      <alignment vertical="center"/>
      <protection/>
    </xf>
    <xf numFmtId="0" fontId="1" fillId="0" borderId="0" xfId="36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 applyProtection="1">
      <alignment vertical="center"/>
      <protection/>
    </xf>
    <xf numFmtId="0" fontId="6" fillId="0" borderId="0" xfId="36" applyFont="1" applyAlignment="1" applyProtection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1" fillId="34" borderId="0" xfId="36" applyFont="1" applyFill="1" applyAlignment="1" applyProtection="1">
      <alignment vertical="center"/>
      <protection/>
    </xf>
    <xf numFmtId="0" fontId="12" fillId="34" borderId="15" xfId="36" applyFont="1" applyFill="1" applyBorder="1" applyAlignment="1" applyProtection="1">
      <alignment horizontal="left" vertical="center"/>
      <protection/>
    </xf>
    <xf numFmtId="0" fontId="1" fillId="34" borderId="16" xfId="36" applyFont="1" applyFill="1" applyBorder="1" applyAlignment="1" applyProtection="1">
      <alignment vertical="center"/>
      <protection/>
    </xf>
    <xf numFmtId="0" fontId="12" fillId="34" borderId="16" xfId="36" applyFont="1" applyFill="1" applyBorder="1" applyAlignment="1" applyProtection="1">
      <alignment horizontal="center" vertical="center"/>
      <protection/>
    </xf>
    <xf numFmtId="0" fontId="1" fillId="0" borderId="12" xfId="36" applyBorder="1" applyAlignment="1" applyProtection="1">
      <alignment vertical="center"/>
      <protection/>
    </xf>
    <xf numFmtId="0" fontId="1" fillId="0" borderId="0" xfId="36" applyAlignment="1" applyProtection="1">
      <alignment vertical="center"/>
      <protection/>
    </xf>
    <xf numFmtId="0" fontId="13" fillId="0" borderId="13" xfId="36" applyFont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vertical="center"/>
      <protection/>
    </xf>
    <xf numFmtId="0" fontId="1" fillId="0" borderId="12" xfId="36" applyBorder="1" applyAlignment="1">
      <alignment vertical="center"/>
      <protection/>
    </xf>
    <xf numFmtId="0" fontId="6" fillId="0" borderId="14" xfId="36" applyFont="1" applyBorder="1" applyAlignment="1" applyProtection="1">
      <alignment horizontal="left" vertical="center"/>
      <protection/>
    </xf>
    <xf numFmtId="0" fontId="7" fillId="0" borderId="0" xfId="36" applyFont="1" applyAlignment="1" applyProtection="1">
      <alignment vertical="top" wrapText="1"/>
      <protection/>
    </xf>
    <xf numFmtId="0" fontId="1" fillId="0" borderId="13" xfId="36" applyFont="1" applyBorder="1" applyAlignment="1" applyProtection="1">
      <alignment vertical="center"/>
      <protection/>
    </xf>
    <xf numFmtId="0" fontId="1" fillId="0" borderId="17" xfId="36" applyFont="1" applyBorder="1" applyAlignment="1" applyProtection="1">
      <alignment vertical="center"/>
      <protection/>
    </xf>
    <xf numFmtId="0" fontId="1" fillId="0" borderId="18" xfId="36" applyFont="1" applyBorder="1" applyAlignment="1" applyProtection="1">
      <alignment vertical="center"/>
      <protection/>
    </xf>
    <xf numFmtId="0" fontId="1" fillId="0" borderId="10" xfId="36" applyFont="1" applyBorder="1" applyAlignment="1" applyProtection="1">
      <alignment vertical="center"/>
      <protection/>
    </xf>
    <xf numFmtId="0" fontId="1" fillId="0" borderId="11" xfId="36" applyFont="1" applyBorder="1" applyAlignment="1" applyProtection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 applyProtection="1">
      <alignment vertical="center"/>
      <protection/>
    </xf>
    <xf numFmtId="0" fontId="7" fillId="0" borderId="0" xfId="36" applyFont="1" applyAlignment="1" applyProtection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9" fillId="0" borderId="12" xfId="36" applyFont="1" applyBorder="1" applyAlignment="1" applyProtection="1">
      <alignment vertical="center"/>
      <protection/>
    </xf>
    <xf numFmtId="0" fontId="9" fillId="0" borderId="0" xfId="36" applyFont="1" applyAlignment="1" applyProtection="1">
      <alignment horizontal="left" vertical="center"/>
      <protection/>
    </xf>
    <xf numFmtId="0" fontId="9" fillId="0" borderId="0" xfId="36" applyFont="1" applyAlignment="1" applyProtection="1">
      <alignment vertical="center"/>
      <protection/>
    </xf>
    <xf numFmtId="0" fontId="9" fillId="0" borderId="12" xfId="36" applyFont="1" applyBorder="1" applyAlignment="1">
      <alignment vertical="center"/>
      <protection/>
    </xf>
    <xf numFmtId="0" fontId="10" fillId="0" borderId="0" xfId="36" applyFont="1" applyAlignment="1" applyProtection="1">
      <alignment vertical="center"/>
      <protection/>
    </xf>
    <xf numFmtId="0" fontId="1" fillId="0" borderId="19" xfId="36" applyBorder="1" applyAlignment="1">
      <alignment vertical="center"/>
      <protection/>
    </xf>
    <xf numFmtId="0" fontId="1" fillId="0" borderId="20" xfId="36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1" xfId="36" applyFont="1" applyBorder="1" applyAlignment="1">
      <alignment vertical="center"/>
      <protection/>
    </xf>
    <xf numFmtId="0" fontId="1" fillId="0" borderId="0" xfId="36" applyFont="1" applyBorder="1" applyAlignment="1" applyProtection="1">
      <alignment vertical="center"/>
      <protection/>
    </xf>
    <xf numFmtId="0" fontId="1" fillId="0" borderId="21" xfId="36" applyFont="1" applyBorder="1" applyAlignment="1" applyProtection="1">
      <alignment vertical="center"/>
      <protection/>
    </xf>
    <xf numFmtId="0" fontId="1" fillId="35" borderId="16" xfId="36" applyFont="1" applyFill="1" applyBorder="1" applyAlignment="1" applyProtection="1">
      <alignment vertical="center"/>
      <protection/>
    </xf>
    <xf numFmtId="0" fontId="15" fillId="35" borderId="0" xfId="36" applyFont="1" applyFill="1" applyAlignment="1" applyProtection="1">
      <alignment horizontal="center" vertical="center"/>
      <protection/>
    </xf>
    <xf numFmtId="0" fontId="16" fillId="0" borderId="22" xfId="36" applyFont="1" applyBorder="1" applyAlignment="1" applyProtection="1">
      <alignment horizontal="center" vertical="center" wrapText="1"/>
      <protection/>
    </xf>
    <xf numFmtId="0" fontId="16" fillId="0" borderId="23" xfId="36" applyFont="1" applyBorder="1" applyAlignment="1" applyProtection="1">
      <alignment horizontal="center" vertical="center" wrapText="1"/>
      <protection/>
    </xf>
    <xf numFmtId="0" fontId="16" fillId="0" borderId="24" xfId="36" applyFont="1" applyBorder="1" applyAlignment="1" applyProtection="1">
      <alignment horizontal="center" vertical="center" wrapText="1"/>
      <protection/>
    </xf>
    <xf numFmtId="0" fontId="1" fillId="0" borderId="25" xfId="36" applyFont="1" applyBorder="1" applyAlignment="1" applyProtection="1">
      <alignment vertical="center"/>
      <protection/>
    </xf>
    <xf numFmtId="0" fontId="1" fillId="0" borderId="19" xfId="36" applyFont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/>
    </xf>
    <xf numFmtId="0" fontId="12" fillId="0" borderId="0" xfId="36" applyFont="1" applyAlignment="1">
      <alignment vertical="center"/>
      <protection/>
    </xf>
    <xf numFmtId="0" fontId="12" fillId="0" borderId="12" xfId="36" applyFont="1" applyBorder="1" applyAlignment="1" applyProtection="1">
      <alignment vertical="center"/>
      <protection/>
    </xf>
    <xf numFmtId="0" fontId="17" fillId="0" borderId="0" xfId="36" applyFont="1" applyAlignment="1" applyProtection="1">
      <alignment horizontal="left" vertical="center"/>
      <protection/>
    </xf>
    <xf numFmtId="0" fontId="17" fillId="0" borderId="0" xfId="36" applyFont="1" applyAlignment="1" applyProtection="1">
      <alignment vertical="center"/>
      <protection/>
    </xf>
    <xf numFmtId="0" fontId="12" fillId="0" borderId="0" xfId="36" applyFont="1" applyAlignment="1" applyProtection="1">
      <alignment horizontal="center" vertical="center"/>
      <protection/>
    </xf>
    <xf numFmtId="0" fontId="12" fillId="0" borderId="12" xfId="36" applyFont="1" applyBorder="1" applyAlignment="1">
      <alignment vertical="center"/>
      <protection/>
    </xf>
    <xf numFmtId="4" fontId="14" fillId="0" borderId="26" xfId="36" applyNumberFormat="1" applyFont="1" applyBorder="1" applyAlignment="1" applyProtection="1">
      <alignment vertical="center"/>
      <protection/>
    </xf>
    <xf numFmtId="4" fontId="14" fillId="0" borderId="0" xfId="36" applyNumberFormat="1" applyFont="1" applyBorder="1" applyAlignment="1" applyProtection="1">
      <alignment vertical="center"/>
      <protection/>
    </xf>
    <xf numFmtId="168" fontId="14" fillId="0" borderId="0" xfId="36" applyNumberFormat="1" applyFont="1" applyBorder="1" applyAlignment="1" applyProtection="1">
      <alignment vertical="center"/>
      <protection/>
    </xf>
    <xf numFmtId="4" fontId="14" fillId="0" borderId="21" xfId="36" applyNumberFormat="1" applyFont="1" applyBorder="1" applyAlignment="1" applyProtection="1">
      <alignment vertical="center"/>
      <protection/>
    </xf>
    <xf numFmtId="0" fontId="12" fillId="0" borderId="0" xfId="36" applyFont="1" applyAlignment="1">
      <alignment horizontal="left" vertical="center"/>
      <protection/>
    </xf>
    <xf numFmtId="0" fontId="18" fillId="0" borderId="0" xfId="36" applyFont="1" applyAlignment="1">
      <alignment horizontal="left" vertical="center"/>
      <protection/>
    </xf>
    <xf numFmtId="0" fontId="19" fillId="0" borderId="0" xfId="37" applyNumberFormat="1" applyFont="1" applyFill="1" applyBorder="1" applyAlignment="1" applyProtection="1">
      <alignment horizontal="center" vertical="center"/>
      <protection/>
    </xf>
    <xf numFmtId="0" fontId="21" fillId="0" borderId="12" xfId="36" applyFont="1" applyBorder="1" applyAlignment="1" applyProtection="1">
      <alignment vertical="center"/>
      <protection/>
    </xf>
    <xf numFmtId="0" fontId="22" fillId="0" borderId="0" xfId="36" applyFont="1" applyAlignment="1" applyProtection="1">
      <alignment vertical="center"/>
      <protection/>
    </xf>
    <xf numFmtId="0" fontId="23" fillId="0" borderId="0" xfId="36" applyFont="1" applyAlignment="1" applyProtection="1">
      <alignment vertical="center"/>
      <protection/>
    </xf>
    <xf numFmtId="0" fontId="9" fillId="0" borderId="0" xfId="36" applyFont="1" applyAlignment="1" applyProtection="1">
      <alignment horizontal="center" vertical="center"/>
      <protection/>
    </xf>
    <xf numFmtId="0" fontId="21" fillId="0" borderId="12" xfId="36" applyFont="1" applyBorder="1" applyAlignment="1">
      <alignment vertical="center"/>
      <protection/>
    </xf>
    <xf numFmtId="4" fontId="24" fillId="0" borderId="26" xfId="36" applyNumberFormat="1" applyFont="1" applyBorder="1" applyAlignment="1" applyProtection="1">
      <alignment vertical="center"/>
      <protection/>
    </xf>
    <xf numFmtId="4" fontId="24" fillId="0" borderId="0" xfId="36" applyNumberFormat="1" applyFont="1" applyBorder="1" applyAlignment="1" applyProtection="1">
      <alignment vertical="center"/>
      <protection/>
    </xf>
    <xf numFmtId="168" fontId="24" fillId="0" borderId="0" xfId="36" applyNumberFormat="1" applyFont="1" applyBorder="1" applyAlignment="1" applyProtection="1">
      <alignment vertical="center"/>
      <protection/>
    </xf>
    <xf numFmtId="4" fontId="24" fillId="0" borderId="21" xfId="36" applyNumberFormat="1" applyFont="1" applyBorder="1" applyAlignment="1" applyProtection="1">
      <alignment vertical="center"/>
      <protection/>
    </xf>
    <xf numFmtId="0" fontId="21" fillId="0" borderId="0" xfId="36" applyFont="1" applyAlignment="1">
      <alignment vertical="center"/>
      <protection/>
    </xf>
    <xf numFmtId="0" fontId="21" fillId="0" borderId="0" xfId="36" applyFont="1" applyAlignment="1">
      <alignment horizontal="left" vertical="center"/>
      <protection/>
    </xf>
    <xf numFmtId="4" fontId="24" fillId="0" borderId="27" xfId="36" applyNumberFormat="1" applyFont="1" applyBorder="1" applyAlignment="1" applyProtection="1">
      <alignment vertical="center"/>
      <protection/>
    </xf>
    <xf numFmtId="4" fontId="24" fillId="0" borderId="28" xfId="36" applyNumberFormat="1" applyFont="1" applyBorder="1" applyAlignment="1" applyProtection="1">
      <alignment vertical="center"/>
      <protection/>
    </xf>
    <xf numFmtId="168" fontId="24" fillId="0" borderId="28" xfId="36" applyNumberFormat="1" applyFont="1" applyBorder="1" applyAlignment="1" applyProtection="1">
      <alignment vertical="center"/>
      <protection/>
    </xf>
    <xf numFmtId="4" fontId="24" fillId="0" borderId="29" xfId="36" applyNumberFormat="1" applyFont="1" applyBorder="1" applyAlignment="1" applyProtection="1">
      <alignment vertical="center"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3" fillId="0" borderId="0" xfId="36" applyFont="1" applyAlignment="1">
      <alignment horizontal="left" vertical="center"/>
      <protection/>
    </xf>
    <xf numFmtId="0" fontId="2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7" fillId="0" borderId="0" xfId="36" applyFont="1" applyAlignment="1">
      <alignment horizontal="left" vertical="center"/>
      <protection/>
    </xf>
    <xf numFmtId="167" fontId="7" fillId="0" borderId="0" xfId="36" applyNumberFormat="1" applyFont="1" applyAlignment="1">
      <alignment horizontal="left" vertical="center"/>
      <protection/>
    </xf>
    <xf numFmtId="0" fontId="6" fillId="0" borderId="0" xfId="36" applyFont="1" applyAlignment="1">
      <alignment horizontal="left" vertical="top"/>
      <protection/>
    </xf>
    <xf numFmtId="0" fontId="7" fillId="0" borderId="0" xfId="36" applyFont="1" applyAlignment="1">
      <alignment horizontal="left" vertical="top"/>
      <protection/>
    </xf>
    <xf numFmtId="0" fontId="1" fillId="0" borderId="0" xfId="36" applyFont="1" applyAlignment="1">
      <alignment vertical="center" wrapText="1"/>
      <protection/>
    </xf>
    <xf numFmtId="0" fontId="1" fillId="0" borderId="12" xfId="36" applyFont="1" applyBorder="1" applyAlignment="1">
      <alignment vertical="center" wrapText="1"/>
      <protection/>
    </xf>
    <xf numFmtId="0" fontId="1" fillId="0" borderId="12" xfId="36" applyBorder="1" applyAlignment="1">
      <alignment vertical="center" wrapText="1"/>
      <protection/>
    </xf>
    <xf numFmtId="0" fontId="1" fillId="0" borderId="0" xfId="36" applyAlignment="1">
      <alignment vertical="center" wrapText="1"/>
      <protection/>
    </xf>
    <xf numFmtId="0" fontId="1" fillId="0" borderId="19" xfId="36" applyFont="1" applyBorder="1" applyAlignment="1">
      <alignment vertical="center"/>
      <protection/>
    </xf>
    <xf numFmtId="0" fontId="10" fillId="0" borderId="0" xfId="36" applyFont="1" applyAlignment="1">
      <alignment horizontal="left" vertical="center"/>
      <protection/>
    </xf>
    <xf numFmtId="4" fontId="17" fillId="0" borderId="0" xfId="36" applyNumberFormat="1" applyFont="1" applyAlignment="1">
      <alignment vertical="center"/>
      <protection/>
    </xf>
    <xf numFmtId="0" fontId="6" fillId="0" borderId="0" xfId="36" applyFont="1" applyAlignment="1">
      <alignment horizontal="right" vertical="center"/>
      <protection/>
    </xf>
    <xf numFmtId="0" fontId="26" fillId="0" borderId="0" xfId="36" applyFont="1" applyAlignment="1">
      <alignment horizontal="left" vertical="center"/>
      <protection/>
    </xf>
    <xf numFmtId="4" fontId="6" fillId="0" borderId="0" xfId="36" applyNumberFormat="1" applyFont="1" applyAlignment="1">
      <alignment vertical="center"/>
      <protection/>
    </xf>
    <xf numFmtId="166" fontId="6" fillId="0" borderId="0" xfId="36" applyNumberFormat="1" applyFont="1" applyAlignment="1">
      <alignment horizontal="right" vertical="center"/>
      <protection/>
    </xf>
    <xf numFmtId="0" fontId="1" fillId="35" borderId="0" xfId="36" applyFont="1" applyFill="1" applyAlignment="1">
      <alignment vertical="center"/>
      <protection/>
    </xf>
    <xf numFmtId="0" fontId="12" fillId="35" borderId="15" xfId="36" applyFont="1" applyFill="1" applyBorder="1" applyAlignment="1">
      <alignment horizontal="left" vertical="center"/>
      <protection/>
    </xf>
    <xf numFmtId="0" fontId="1" fillId="35" borderId="16" xfId="36" applyFont="1" applyFill="1" applyBorder="1" applyAlignment="1">
      <alignment vertical="center"/>
      <protection/>
    </xf>
    <xf numFmtId="0" fontId="12" fillId="35" borderId="16" xfId="36" applyFont="1" applyFill="1" applyBorder="1" applyAlignment="1">
      <alignment horizontal="right" vertical="center"/>
      <protection/>
    </xf>
    <xf numFmtId="0" fontId="12" fillId="35" borderId="16" xfId="36" applyFont="1" applyFill="1" applyBorder="1" applyAlignment="1">
      <alignment horizontal="center" vertical="center"/>
      <protection/>
    </xf>
    <xf numFmtId="4" fontId="12" fillId="35" borderId="16" xfId="36" applyNumberFormat="1" applyFont="1" applyFill="1" applyBorder="1" applyAlignment="1">
      <alignment vertical="center"/>
      <protection/>
    </xf>
    <xf numFmtId="0" fontId="1" fillId="35" borderId="30" xfId="36" applyFont="1" applyFill="1" applyBorder="1" applyAlignment="1">
      <alignment vertical="center"/>
      <protection/>
    </xf>
    <xf numFmtId="0" fontId="13" fillId="0" borderId="13" xfId="36" applyFont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6" fillId="0" borderId="14" xfId="36" applyFont="1" applyBorder="1" applyAlignment="1">
      <alignment horizontal="left" vertical="center"/>
      <protection/>
    </xf>
    <xf numFmtId="0" fontId="1" fillId="0" borderId="14" xfId="36" applyFont="1" applyBorder="1" applyAlignment="1">
      <alignment vertical="center"/>
      <protection/>
    </xf>
    <xf numFmtId="0" fontId="6" fillId="0" borderId="14" xfId="36" applyFont="1" applyBorder="1" applyAlignment="1">
      <alignment horizontal="center" vertical="center"/>
      <protection/>
    </xf>
    <xf numFmtId="0" fontId="6" fillId="0" borderId="14" xfId="36" applyFont="1" applyBorder="1" applyAlignment="1">
      <alignment horizontal="right"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7" xfId="36" applyFont="1" applyBorder="1" applyAlignment="1">
      <alignment vertical="center"/>
      <protection/>
    </xf>
    <xf numFmtId="0" fontId="1" fillId="0" borderId="18" xfId="36" applyFont="1" applyBorder="1" applyAlignment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167" fontId="7" fillId="0" borderId="0" xfId="36" applyNumberFormat="1" applyFont="1" applyAlignment="1" applyProtection="1">
      <alignment horizontal="left" vertical="center"/>
      <protection/>
    </xf>
    <xf numFmtId="0" fontId="7" fillId="0" borderId="0" xfId="36" applyFont="1" applyAlignment="1" applyProtection="1">
      <alignment horizontal="left" vertical="center" wrapText="1"/>
      <protection/>
    </xf>
    <xf numFmtId="0" fontId="15" fillId="35" borderId="0" xfId="36" applyFont="1" applyFill="1" applyAlignment="1" applyProtection="1">
      <alignment horizontal="left" vertical="center"/>
      <protection/>
    </xf>
    <xf numFmtId="0" fontId="1" fillId="35" borderId="0" xfId="36" applyFont="1" applyFill="1" applyAlignment="1" applyProtection="1">
      <alignment vertical="center"/>
      <protection/>
    </xf>
    <xf numFmtId="0" fontId="15" fillId="35" borderId="0" xfId="36" applyFont="1" applyFill="1" applyAlignment="1" applyProtection="1">
      <alignment horizontal="right" vertical="center"/>
      <protection/>
    </xf>
    <xf numFmtId="0" fontId="27" fillId="0" borderId="0" xfId="36" applyFont="1" applyAlignment="1" applyProtection="1">
      <alignment horizontal="left" vertical="center"/>
      <protection/>
    </xf>
    <xf numFmtId="4" fontId="17" fillId="0" borderId="0" xfId="36" applyNumberFormat="1" applyFont="1" applyAlignment="1" applyProtection="1">
      <alignment vertical="center"/>
      <protection/>
    </xf>
    <xf numFmtId="0" fontId="28" fillId="0" borderId="0" xfId="36" applyFont="1" applyAlignment="1">
      <alignment vertical="center"/>
      <protection/>
    </xf>
    <xf numFmtId="0" fontId="28" fillId="0" borderId="12" xfId="36" applyFont="1" applyBorder="1" applyAlignment="1" applyProtection="1">
      <alignment vertical="center"/>
      <protection/>
    </xf>
    <xf numFmtId="0" fontId="28" fillId="0" borderId="0" xfId="36" applyFont="1" applyAlignment="1" applyProtection="1">
      <alignment vertical="center"/>
      <protection/>
    </xf>
    <xf numFmtId="0" fontId="28" fillId="0" borderId="28" xfId="36" applyFont="1" applyBorder="1" applyAlignment="1" applyProtection="1">
      <alignment horizontal="left" vertical="center"/>
      <protection/>
    </xf>
    <xf numFmtId="0" fontId="28" fillId="0" borderId="28" xfId="36" applyFont="1" applyBorder="1" applyAlignment="1" applyProtection="1">
      <alignment vertical="center"/>
      <protection/>
    </xf>
    <xf numFmtId="4" fontId="28" fillId="0" borderId="28" xfId="36" applyNumberFormat="1" applyFont="1" applyBorder="1" applyAlignment="1" applyProtection="1">
      <alignment vertical="center"/>
      <protection/>
    </xf>
    <xf numFmtId="0" fontId="28" fillId="0" borderId="12" xfId="36" applyFont="1" applyBorder="1" applyAlignment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12" xfId="36" applyFont="1" applyBorder="1" applyAlignment="1" applyProtection="1">
      <alignment vertical="center"/>
      <protection/>
    </xf>
    <xf numFmtId="0" fontId="29" fillId="0" borderId="0" xfId="36" applyFont="1" applyAlignment="1" applyProtection="1">
      <alignment vertical="center"/>
      <protection/>
    </xf>
    <xf numFmtId="0" fontId="29" fillId="0" borderId="28" xfId="36" applyFont="1" applyBorder="1" applyAlignment="1" applyProtection="1">
      <alignment horizontal="left" vertical="center"/>
      <protection/>
    </xf>
    <xf numFmtId="0" fontId="29" fillId="0" borderId="28" xfId="36" applyFont="1" applyBorder="1" applyAlignment="1" applyProtection="1">
      <alignment vertical="center"/>
      <protection/>
    </xf>
    <xf numFmtId="4" fontId="29" fillId="0" borderId="28" xfId="36" applyNumberFormat="1" applyFont="1" applyBorder="1" applyAlignment="1" applyProtection="1">
      <alignment vertical="center"/>
      <protection/>
    </xf>
    <xf numFmtId="0" fontId="29" fillId="0" borderId="12" xfId="36" applyFont="1" applyBorder="1" applyAlignment="1">
      <alignment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2" xfId="36" applyFont="1" applyBorder="1" applyAlignment="1" applyProtection="1">
      <alignment horizontal="center" vertical="center" wrapText="1"/>
      <protection/>
    </xf>
    <xf numFmtId="0" fontId="15" fillId="35" borderId="22" xfId="36" applyFont="1" applyFill="1" applyBorder="1" applyAlignment="1" applyProtection="1">
      <alignment horizontal="center" vertical="center" wrapText="1"/>
      <protection/>
    </xf>
    <xf numFmtId="0" fontId="15" fillId="35" borderId="23" xfId="36" applyFont="1" applyFill="1" applyBorder="1" applyAlignment="1" applyProtection="1">
      <alignment horizontal="center" vertical="center" wrapText="1"/>
      <protection/>
    </xf>
    <xf numFmtId="0" fontId="15" fillId="35" borderId="24" xfId="36" applyFont="1" applyFill="1" applyBorder="1" applyAlignment="1" applyProtection="1">
      <alignment horizontal="center" vertical="center" wrapText="1"/>
      <protection/>
    </xf>
    <xf numFmtId="0" fontId="1" fillId="0" borderId="12" xfId="36" applyBorder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4" fontId="17" fillId="0" borderId="0" xfId="36" applyNumberFormat="1" applyFont="1" applyAlignment="1" applyProtection="1">
      <alignment/>
      <protection/>
    </xf>
    <xf numFmtId="0" fontId="1" fillId="0" borderId="19" xfId="36" applyBorder="1" applyAlignment="1" applyProtection="1">
      <alignment vertical="center"/>
      <protection/>
    </xf>
    <xf numFmtId="168" fontId="30" fillId="0" borderId="19" xfId="36" applyNumberFormat="1" applyFont="1" applyBorder="1" applyAlignment="1" applyProtection="1">
      <alignment/>
      <protection/>
    </xf>
    <xf numFmtId="168" fontId="30" fillId="0" borderId="20" xfId="36" applyNumberFormat="1" applyFont="1" applyBorder="1" applyAlignment="1" applyProtection="1">
      <alignment/>
      <protection/>
    </xf>
    <xf numFmtId="4" fontId="31" fillId="0" borderId="0" xfId="36" applyNumberFormat="1" applyFont="1" applyAlignment="1">
      <alignment vertical="center"/>
      <protection/>
    </xf>
    <xf numFmtId="0" fontId="32" fillId="0" borderId="0" xfId="36" applyFont="1" applyAlignment="1">
      <alignment/>
      <protection/>
    </xf>
    <xf numFmtId="0" fontId="32" fillId="0" borderId="12" xfId="36" applyFont="1" applyBorder="1" applyAlignment="1" applyProtection="1">
      <alignment/>
      <protection/>
    </xf>
    <xf numFmtId="0" fontId="32" fillId="0" borderId="0" xfId="36" applyFont="1" applyAlignment="1" applyProtection="1">
      <alignment/>
      <protection/>
    </xf>
    <xf numFmtId="0" fontId="32" fillId="0" borderId="0" xfId="36" applyFont="1" applyAlignment="1" applyProtection="1">
      <alignment horizontal="left"/>
      <protection/>
    </xf>
    <xf numFmtId="0" fontId="28" fillId="0" borderId="0" xfId="36" applyFont="1" applyAlignment="1" applyProtection="1">
      <alignment horizontal="left"/>
      <protection/>
    </xf>
    <xf numFmtId="0" fontId="32" fillId="0" borderId="0" xfId="36" applyFont="1" applyAlignment="1" applyProtection="1">
      <alignment/>
      <protection locked="0"/>
    </xf>
    <xf numFmtId="4" fontId="28" fillId="0" borderId="0" xfId="36" applyNumberFormat="1" applyFont="1" applyAlignment="1" applyProtection="1">
      <alignment/>
      <protection/>
    </xf>
    <xf numFmtId="0" fontId="32" fillId="0" borderId="12" xfId="36" applyFont="1" applyBorder="1" applyAlignment="1">
      <alignment/>
      <protection/>
    </xf>
    <xf numFmtId="0" fontId="32" fillId="0" borderId="26" xfId="36" applyFont="1" applyBorder="1" applyAlignment="1" applyProtection="1">
      <alignment/>
      <protection/>
    </xf>
    <xf numFmtId="0" fontId="32" fillId="0" borderId="0" xfId="36" applyFont="1" applyBorder="1" applyAlignment="1" applyProtection="1">
      <alignment/>
      <protection/>
    </xf>
    <xf numFmtId="168" fontId="32" fillId="0" borderId="0" xfId="36" applyNumberFormat="1" applyFont="1" applyBorder="1" applyAlignment="1" applyProtection="1">
      <alignment/>
      <protection/>
    </xf>
    <xf numFmtId="168" fontId="32" fillId="0" borderId="21" xfId="36" applyNumberFormat="1" applyFont="1" applyBorder="1" applyAlignment="1" applyProtection="1">
      <alignment/>
      <protection/>
    </xf>
    <xf numFmtId="0" fontId="32" fillId="0" borderId="0" xfId="36" applyFont="1" applyAlignment="1">
      <alignment horizontal="left"/>
      <protection/>
    </xf>
    <xf numFmtId="0" fontId="32" fillId="0" borderId="0" xfId="36" applyFont="1" applyAlignment="1">
      <alignment horizontal="center"/>
      <protection/>
    </xf>
    <xf numFmtId="4" fontId="32" fillId="0" borderId="0" xfId="36" applyNumberFormat="1" applyFont="1" applyAlignment="1">
      <alignment vertical="center"/>
      <protection/>
    </xf>
    <xf numFmtId="0" fontId="29" fillId="0" borderId="0" xfId="36" applyFont="1" applyAlignment="1" applyProtection="1">
      <alignment horizontal="left"/>
      <protection/>
    </xf>
    <xf numFmtId="4" fontId="29" fillId="0" borderId="0" xfId="36" applyNumberFormat="1" applyFont="1" applyAlignment="1" applyProtection="1">
      <alignment/>
      <protection/>
    </xf>
    <xf numFmtId="0" fontId="15" fillId="0" borderId="31" xfId="36" applyFont="1" applyBorder="1" applyAlignment="1" applyProtection="1">
      <alignment horizontal="center" vertical="center"/>
      <protection/>
    </xf>
    <xf numFmtId="49" fontId="15" fillId="0" borderId="31" xfId="36" applyNumberFormat="1" applyFont="1" applyBorder="1" applyAlignment="1" applyProtection="1">
      <alignment horizontal="left" vertical="center" wrapText="1"/>
      <protection/>
    </xf>
    <xf numFmtId="0" fontId="15" fillId="0" borderId="31" xfId="36" applyFont="1" applyBorder="1" applyAlignment="1" applyProtection="1">
      <alignment horizontal="left" vertical="center" wrapText="1"/>
      <protection/>
    </xf>
    <xf numFmtId="0" fontId="15" fillId="0" borderId="31" xfId="36" applyFont="1" applyBorder="1" applyAlignment="1" applyProtection="1">
      <alignment horizontal="center" vertical="center" wrapText="1"/>
      <protection/>
    </xf>
    <xf numFmtId="169" fontId="15" fillId="0" borderId="31" xfId="36" applyNumberFormat="1" applyFont="1" applyBorder="1" applyAlignment="1" applyProtection="1">
      <alignment vertical="center"/>
      <protection/>
    </xf>
    <xf numFmtId="4" fontId="15" fillId="33" borderId="31" xfId="36" applyNumberFormat="1" applyFont="1" applyFill="1" applyBorder="1" applyAlignment="1" applyProtection="1">
      <alignment vertical="center"/>
      <protection locked="0"/>
    </xf>
    <xf numFmtId="4" fontId="15" fillId="0" borderId="31" xfId="36" applyNumberFormat="1" applyFont="1" applyBorder="1" applyAlignment="1" applyProtection="1">
      <alignment vertical="center"/>
      <protection/>
    </xf>
    <xf numFmtId="0" fontId="16" fillId="33" borderId="26" xfId="36" applyFont="1" applyFill="1" applyBorder="1" applyAlignment="1" applyProtection="1">
      <alignment horizontal="left" vertical="center"/>
      <protection locked="0"/>
    </xf>
    <xf numFmtId="0" fontId="16" fillId="0" borderId="0" xfId="36" applyFont="1" applyBorder="1" applyAlignment="1" applyProtection="1">
      <alignment horizontal="center" vertical="center"/>
      <protection/>
    </xf>
    <xf numFmtId="168" fontId="16" fillId="0" borderId="0" xfId="36" applyNumberFormat="1" applyFont="1" applyBorder="1" applyAlignment="1" applyProtection="1">
      <alignment vertical="center"/>
      <protection/>
    </xf>
    <xf numFmtId="168" fontId="16" fillId="0" borderId="21" xfId="36" applyNumberFormat="1" applyFont="1" applyBorder="1" applyAlignment="1" applyProtection="1">
      <alignment vertical="center"/>
      <protection/>
    </xf>
    <xf numFmtId="0" fontId="15" fillId="0" borderId="0" xfId="36" applyFont="1" applyAlignment="1">
      <alignment horizontal="left" vertical="center"/>
      <protection/>
    </xf>
    <xf numFmtId="4" fontId="1" fillId="0" borderId="0" xfId="36" applyNumberFormat="1" applyFont="1" applyAlignment="1">
      <alignment vertical="center"/>
      <protection/>
    </xf>
    <xf numFmtId="0" fontId="33" fillId="0" borderId="0" xfId="36" applyFont="1" applyAlignment="1" applyProtection="1">
      <alignment horizontal="left" vertical="center"/>
      <protection/>
    </xf>
    <xf numFmtId="0" fontId="34" fillId="0" borderId="0" xfId="36" applyFont="1" applyAlignment="1" applyProtection="1">
      <alignment horizontal="left" vertical="center" wrapText="1"/>
      <protection/>
    </xf>
    <xf numFmtId="0" fontId="1" fillId="0" borderId="0" xfId="36" applyFont="1" applyAlignment="1" applyProtection="1">
      <alignment vertical="center"/>
      <protection locked="0"/>
    </xf>
    <xf numFmtId="0" fontId="1" fillId="0" borderId="26" xfId="36" applyFont="1" applyBorder="1" applyAlignment="1" applyProtection="1">
      <alignment vertical="center"/>
      <protection/>
    </xf>
    <xf numFmtId="0" fontId="1" fillId="0" borderId="0" xfId="36" applyBorder="1" applyAlignment="1" applyProtection="1">
      <alignment vertical="center"/>
      <protection/>
    </xf>
    <xf numFmtId="0" fontId="35" fillId="0" borderId="0" xfId="36" applyFont="1" applyAlignment="1">
      <alignment vertical="center"/>
      <protection/>
    </xf>
    <xf numFmtId="0" fontId="35" fillId="0" borderId="12" xfId="36" applyFont="1" applyBorder="1" applyAlignment="1" applyProtection="1">
      <alignment vertical="center"/>
      <protection/>
    </xf>
    <xf numFmtId="0" fontId="35" fillId="0" borderId="0" xfId="36" applyFont="1" applyAlignment="1" applyProtection="1">
      <alignment vertical="center"/>
      <protection/>
    </xf>
    <xf numFmtId="0" fontId="35" fillId="0" borderId="0" xfId="36" applyFont="1" applyAlignment="1" applyProtection="1">
      <alignment horizontal="left" vertical="center"/>
      <protection/>
    </xf>
    <xf numFmtId="0" fontId="35" fillId="0" borderId="0" xfId="36" applyFont="1" applyAlignment="1" applyProtection="1">
      <alignment horizontal="left" vertical="center" wrapText="1"/>
      <protection/>
    </xf>
    <xf numFmtId="0" fontId="35" fillId="0" borderId="0" xfId="36" applyFont="1" applyAlignment="1" applyProtection="1">
      <alignment vertical="center"/>
      <protection locked="0"/>
    </xf>
    <xf numFmtId="0" fontId="35" fillId="0" borderId="12" xfId="36" applyFont="1" applyBorder="1" applyAlignment="1">
      <alignment vertical="center"/>
      <protection/>
    </xf>
    <xf numFmtId="0" fontId="35" fillId="0" borderId="26" xfId="36" applyFont="1" applyBorder="1" applyAlignment="1" applyProtection="1">
      <alignment vertical="center"/>
      <protection/>
    </xf>
    <xf numFmtId="0" fontId="35" fillId="0" borderId="0" xfId="36" applyFont="1" applyBorder="1" applyAlignment="1" applyProtection="1">
      <alignment vertical="center"/>
      <protection/>
    </xf>
    <xf numFmtId="0" fontId="35" fillId="0" borderId="21" xfId="36" applyFont="1" applyBorder="1" applyAlignment="1" applyProtection="1">
      <alignment vertical="center"/>
      <protection/>
    </xf>
    <xf numFmtId="0" fontId="35" fillId="0" borderId="0" xfId="36" applyFont="1" applyAlignment="1">
      <alignment horizontal="left" vertical="center"/>
      <protection/>
    </xf>
    <xf numFmtId="0" fontId="36" fillId="0" borderId="0" xfId="36" applyFont="1" applyAlignment="1">
      <alignment vertical="center"/>
      <protection/>
    </xf>
    <xf numFmtId="0" fontId="36" fillId="0" borderId="12" xfId="36" applyFont="1" applyBorder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/>
    </xf>
    <xf numFmtId="0" fontId="36" fillId="0" borderId="0" xfId="36" applyFont="1" applyAlignment="1" applyProtection="1">
      <alignment horizontal="left" vertical="center"/>
      <protection/>
    </xf>
    <xf numFmtId="0" fontId="36" fillId="0" borderId="0" xfId="36" applyFont="1" applyAlignment="1" applyProtection="1">
      <alignment horizontal="left" vertical="center" wrapText="1"/>
      <protection/>
    </xf>
    <xf numFmtId="169" fontId="36" fillId="0" borderId="0" xfId="36" applyNumberFormat="1" applyFont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 locked="0"/>
    </xf>
    <xf numFmtId="0" fontId="36" fillId="0" borderId="12" xfId="36" applyFont="1" applyBorder="1" applyAlignment="1">
      <alignment vertical="center"/>
      <protection/>
    </xf>
    <xf numFmtId="0" fontId="36" fillId="0" borderId="26" xfId="36" applyFont="1" applyBorder="1" applyAlignment="1" applyProtection="1">
      <alignment vertical="center"/>
      <protection/>
    </xf>
    <xf numFmtId="0" fontId="36" fillId="0" borderId="0" xfId="36" applyFont="1" applyBorder="1" applyAlignment="1" applyProtection="1">
      <alignment vertical="center"/>
      <protection/>
    </xf>
    <xf numFmtId="0" fontId="36" fillId="0" borderId="21" xfId="36" applyFont="1" applyBorder="1" applyAlignment="1" applyProtection="1">
      <alignment vertical="center"/>
      <protection/>
    </xf>
    <xf numFmtId="0" fontId="36" fillId="0" borderId="0" xfId="36" applyFont="1" applyAlignment="1">
      <alignment horizontal="left" vertical="center"/>
      <protection/>
    </xf>
    <xf numFmtId="0" fontId="37" fillId="0" borderId="0" xfId="36" applyFont="1" applyAlignment="1">
      <alignment vertical="center"/>
      <protection/>
    </xf>
    <xf numFmtId="0" fontId="37" fillId="0" borderId="12" xfId="36" applyFont="1" applyBorder="1" applyAlignment="1" applyProtection="1">
      <alignment vertical="center"/>
      <protection/>
    </xf>
    <xf numFmtId="0" fontId="37" fillId="0" borderId="0" xfId="36" applyFont="1" applyAlignment="1" applyProtection="1">
      <alignment vertical="center"/>
      <protection/>
    </xf>
    <xf numFmtId="0" fontId="37" fillId="0" borderId="0" xfId="36" applyFont="1" applyAlignment="1" applyProtection="1">
      <alignment horizontal="left" vertical="center"/>
      <protection/>
    </xf>
    <xf numFmtId="0" fontId="37" fillId="0" borderId="0" xfId="36" applyFont="1" applyAlignment="1" applyProtection="1">
      <alignment horizontal="left" vertical="center" wrapText="1"/>
      <protection/>
    </xf>
    <xf numFmtId="169" fontId="37" fillId="0" borderId="0" xfId="36" applyNumberFormat="1" applyFont="1" applyAlignment="1" applyProtection="1">
      <alignment vertical="center"/>
      <protection/>
    </xf>
    <xf numFmtId="0" fontId="37" fillId="0" borderId="0" xfId="36" applyFont="1" applyAlignment="1" applyProtection="1">
      <alignment vertical="center"/>
      <protection locked="0"/>
    </xf>
    <xf numFmtId="0" fontId="37" fillId="0" borderId="12" xfId="36" applyFont="1" applyBorder="1" applyAlignment="1">
      <alignment vertical="center"/>
      <protection/>
    </xf>
    <xf numFmtId="0" fontId="37" fillId="0" borderId="26" xfId="36" applyFont="1" applyBorder="1" applyAlignment="1" applyProtection="1">
      <alignment vertical="center"/>
      <protection/>
    </xf>
    <xf numFmtId="0" fontId="37" fillId="0" borderId="0" xfId="36" applyFont="1" applyBorder="1" applyAlignment="1" applyProtection="1">
      <alignment vertical="center"/>
      <protection/>
    </xf>
    <xf numFmtId="0" fontId="37" fillId="0" borderId="21" xfId="36" applyFont="1" applyBorder="1" applyAlignment="1" applyProtection="1">
      <alignment vertical="center"/>
      <protection/>
    </xf>
    <xf numFmtId="0" fontId="37" fillId="0" borderId="0" xfId="36" applyFont="1" applyAlignment="1">
      <alignment horizontal="left" vertical="center"/>
      <protection/>
    </xf>
    <xf numFmtId="0" fontId="38" fillId="0" borderId="31" xfId="36" applyFont="1" applyBorder="1" applyAlignment="1" applyProtection="1">
      <alignment horizontal="center" vertical="center"/>
      <protection/>
    </xf>
    <xf numFmtId="49" fontId="38" fillId="0" borderId="31" xfId="36" applyNumberFormat="1" applyFont="1" applyBorder="1" applyAlignment="1" applyProtection="1">
      <alignment horizontal="left" vertical="center" wrapText="1"/>
      <protection/>
    </xf>
    <xf numFmtId="0" fontId="38" fillId="0" borderId="31" xfId="36" applyFont="1" applyBorder="1" applyAlignment="1" applyProtection="1">
      <alignment horizontal="left" vertical="center" wrapText="1"/>
      <protection/>
    </xf>
    <xf numFmtId="0" fontId="38" fillId="0" borderId="31" xfId="36" applyFont="1" applyBorder="1" applyAlignment="1" applyProtection="1">
      <alignment horizontal="center" vertical="center" wrapText="1"/>
      <protection/>
    </xf>
    <xf numFmtId="169" fontId="38" fillId="0" borderId="31" xfId="36" applyNumberFormat="1" applyFont="1" applyBorder="1" applyAlignment="1" applyProtection="1">
      <alignment vertical="center"/>
      <protection/>
    </xf>
    <xf numFmtId="4" fontId="38" fillId="33" borderId="31" xfId="36" applyNumberFormat="1" applyFont="1" applyFill="1" applyBorder="1" applyAlignment="1" applyProtection="1">
      <alignment vertical="center"/>
      <protection locked="0"/>
    </xf>
    <xf numFmtId="4" fontId="38" fillId="0" borderId="31" xfId="36" applyNumberFormat="1" applyFont="1" applyBorder="1" applyAlignment="1" applyProtection="1">
      <alignment vertical="center"/>
      <protection/>
    </xf>
    <xf numFmtId="0" fontId="39" fillId="0" borderId="12" xfId="36" applyFont="1" applyBorder="1" applyAlignment="1">
      <alignment vertical="center"/>
      <protection/>
    </xf>
    <xf numFmtId="0" fontId="38" fillId="33" borderId="26" xfId="36" applyFont="1" applyFill="1" applyBorder="1" applyAlignment="1" applyProtection="1">
      <alignment horizontal="left" vertical="center"/>
      <protection locked="0"/>
    </xf>
    <xf numFmtId="0" fontId="38" fillId="0" borderId="0" xfId="36" applyFont="1" applyBorder="1" applyAlignment="1" applyProtection="1">
      <alignment horizontal="center" vertical="center"/>
      <protection/>
    </xf>
    <xf numFmtId="0" fontId="1" fillId="0" borderId="27" xfId="36" applyFont="1" applyBorder="1" applyAlignment="1" applyProtection="1">
      <alignment vertical="center"/>
      <protection/>
    </xf>
    <xf numFmtId="0" fontId="1" fillId="0" borderId="28" xfId="36" applyBorder="1" applyAlignment="1" applyProtection="1">
      <alignment vertical="center"/>
      <protection/>
    </xf>
    <xf numFmtId="0" fontId="1" fillId="0" borderId="28" xfId="36" applyFont="1" applyBorder="1" applyAlignment="1" applyProtection="1">
      <alignment vertical="center"/>
      <protection/>
    </xf>
    <xf numFmtId="0" fontId="1" fillId="0" borderId="29" xfId="36" applyFont="1" applyBorder="1" applyAlignment="1" applyProtection="1">
      <alignment vertical="center"/>
      <protection/>
    </xf>
    <xf numFmtId="0" fontId="22" fillId="0" borderId="0" xfId="36" applyFont="1" applyBorder="1" applyAlignment="1" applyProtection="1">
      <alignment horizontal="left" vertical="center" wrapText="1"/>
      <protection/>
    </xf>
    <xf numFmtId="4" fontId="23" fillId="0" borderId="0" xfId="36" applyNumberFormat="1" applyFont="1" applyBorder="1" applyAlignment="1" applyProtection="1">
      <alignment vertical="center"/>
      <protection/>
    </xf>
    <xf numFmtId="4" fontId="17" fillId="0" borderId="0" xfId="36" applyNumberFormat="1" applyFont="1" applyBorder="1" applyAlignment="1" applyProtection="1">
      <alignment horizontal="right" vertical="center"/>
      <protection/>
    </xf>
    <xf numFmtId="4" fontId="17" fillId="0" borderId="0" xfId="36" applyNumberFormat="1" applyFont="1" applyBorder="1" applyAlignment="1" applyProtection="1">
      <alignment vertical="center"/>
      <protection/>
    </xf>
    <xf numFmtId="167" fontId="7" fillId="0" borderId="0" xfId="36" applyNumberFormat="1" applyFont="1" applyBorder="1" applyAlignment="1" applyProtection="1">
      <alignment horizontal="left" vertical="center"/>
      <protection/>
    </xf>
    <xf numFmtId="0" fontId="7" fillId="0" borderId="0" xfId="36" applyFont="1" applyBorder="1" applyAlignment="1" applyProtection="1">
      <alignment vertical="center" wrapText="1"/>
      <protection/>
    </xf>
    <xf numFmtId="0" fontId="14" fillId="0" borderId="25" xfId="36" applyFont="1" applyBorder="1" applyAlignment="1">
      <alignment horizontal="center" vertical="center"/>
      <protection/>
    </xf>
    <xf numFmtId="0" fontId="15" fillId="35" borderId="15" xfId="36" applyFont="1" applyFill="1" applyBorder="1" applyAlignment="1" applyProtection="1">
      <alignment horizontal="center" vertical="center"/>
      <protection/>
    </xf>
    <xf numFmtId="0" fontId="15" fillId="35" borderId="16" xfId="36" applyFont="1" applyFill="1" applyBorder="1" applyAlignment="1" applyProtection="1">
      <alignment horizontal="center" vertical="center"/>
      <protection/>
    </xf>
    <xf numFmtId="0" fontId="15" fillId="35" borderId="16" xfId="36" applyFont="1" applyFill="1" applyBorder="1" applyAlignment="1" applyProtection="1">
      <alignment horizontal="right" vertical="center"/>
      <protection/>
    </xf>
    <xf numFmtId="0" fontId="15" fillId="35" borderId="30" xfId="36" applyFont="1" applyFill="1" applyBorder="1" applyAlignment="1" applyProtection="1">
      <alignment horizontal="center" vertical="center"/>
      <protection/>
    </xf>
    <xf numFmtId="166" fontId="6" fillId="0" borderId="0" xfId="36" applyNumberFormat="1" applyFont="1" applyBorder="1" applyAlignment="1" applyProtection="1">
      <alignment horizontal="left" vertical="center"/>
      <protection/>
    </xf>
    <xf numFmtId="4" fontId="11" fillId="0" borderId="0" xfId="36" applyNumberFormat="1" applyFont="1" applyBorder="1" applyAlignment="1" applyProtection="1">
      <alignment vertical="center"/>
      <protection/>
    </xf>
    <xf numFmtId="0" fontId="12" fillId="34" borderId="16" xfId="36" applyFont="1" applyFill="1" applyBorder="1" applyAlignment="1" applyProtection="1">
      <alignment horizontal="left" vertical="center"/>
      <protection/>
    </xf>
    <xf numFmtId="4" fontId="12" fillId="34" borderId="30" xfId="36" applyNumberFormat="1" applyFont="1" applyFill="1" applyBorder="1" applyAlignment="1" applyProtection="1">
      <alignment vertical="center"/>
      <protection/>
    </xf>
    <xf numFmtId="0" fontId="9" fillId="0" borderId="0" xfId="36" applyFont="1" applyBorder="1" applyAlignment="1" applyProtection="1">
      <alignment horizontal="left" vertical="center" wrapText="1"/>
      <protection/>
    </xf>
    <xf numFmtId="0" fontId="1" fillId="0" borderId="0" xfId="36" applyBorder="1">
      <alignment/>
      <protection/>
    </xf>
    <xf numFmtId="0" fontId="7" fillId="0" borderId="0" xfId="36" applyFont="1" applyBorder="1" applyAlignment="1" applyProtection="1">
      <alignment horizontal="left" vertical="center"/>
      <protection/>
    </xf>
    <xf numFmtId="0" fontId="8" fillId="0" borderId="0" xfId="36" applyFont="1" applyBorder="1" applyAlignment="1">
      <alignment horizontal="left" vertical="top" wrapText="1"/>
      <protection/>
    </xf>
    <xf numFmtId="0" fontId="9" fillId="0" borderId="0" xfId="36" applyFont="1" applyBorder="1" applyAlignment="1" applyProtection="1">
      <alignment horizontal="left" vertical="top" wrapText="1"/>
      <protection/>
    </xf>
    <xf numFmtId="49" fontId="7" fillId="33" borderId="0" xfId="36" applyNumberFormat="1" applyFont="1" applyFill="1" applyBorder="1" applyAlignment="1" applyProtection="1">
      <alignment horizontal="left" vertical="center"/>
      <protection locked="0"/>
    </xf>
    <xf numFmtId="0" fontId="7" fillId="0" borderId="0" xfId="36" applyFont="1" applyBorder="1" applyAlignment="1" applyProtection="1">
      <alignment horizontal="left" vertical="center" wrapText="1"/>
      <protection/>
    </xf>
    <xf numFmtId="4" fontId="10" fillId="0" borderId="14" xfId="36" applyNumberFormat="1" applyFont="1" applyBorder="1" applyAlignment="1" applyProtection="1">
      <alignment vertical="center"/>
      <protection/>
    </xf>
    <xf numFmtId="0" fontId="6" fillId="0" borderId="0" xfId="36" applyFont="1" applyBorder="1" applyAlignment="1" applyProtection="1">
      <alignment horizontal="right" vertical="center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0" fontId="6" fillId="0" borderId="0" xfId="36" applyFont="1" applyBorder="1" applyAlignment="1">
      <alignment horizontal="left" vertical="center" wrapText="1"/>
      <protection/>
    </xf>
    <xf numFmtId="0" fontId="9" fillId="0" borderId="0" xfId="36" applyFont="1" applyBorder="1" applyAlignment="1">
      <alignment horizontal="left" vertical="center" wrapText="1"/>
      <protection/>
    </xf>
    <xf numFmtId="0" fontId="7" fillId="33" borderId="0" xfId="36" applyFont="1" applyFill="1" applyBorder="1" applyAlignment="1" applyProtection="1">
      <alignment horizontal="left" vertical="center"/>
      <protection locked="0"/>
    </xf>
    <xf numFmtId="0" fontId="7" fillId="0" borderId="0" xfId="36" applyFont="1" applyBorder="1" applyAlignment="1">
      <alignment horizontal="left" vertical="center" wrapText="1"/>
      <protection/>
    </xf>
    <xf numFmtId="0" fontId="7" fillId="0" borderId="0" xfId="36" applyFont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zoomScalePageLayoutView="0" workbookViewId="0" topLeftCell="A1">
      <selection activeCell="W82" sqref="W82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7"/>
      <c r="C4" s="8"/>
      <c r="D4" s="9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9</v>
      </c>
      <c r="BE4" s="11" t="s">
        <v>10</v>
      </c>
      <c r="BS4" s="3" t="s">
        <v>11</v>
      </c>
    </row>
    <row r="5" spans="2:71" ht="12" customHeight="1">
      <c r="B5" s="7"/>
      <c r="C5" s="8"/>
      <c r="D5" s="12" t="s">
        <v>12</v>
      </c>
      <c r="E5" s="8"/>
      <c r="F5" s="8"/>
      <c r="G5" s="8"/>
      <c r="H5" s="8"/>
      <c r="I5" s="8"/>
      <c r="J5" s="8"/>
      <c r="K5" s="271" t="s">
        <v>13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8"/>
      <c r="AQ5" s="8"/>
      <c r="AR5" s="6"/>
      <c r="BE5" s="272" t="s">
        <v>14</v>
      </c>
      <c r="BS5" s="3" t="s">
        <v>5</v>
      </c>
    </row>
    <row r="6" spans="2:71" ht="36.75" customHeight="1">
      <c r="B6" s="7"/>
      <c r="C6" s="8"/>
      <c r="D6" s="13" t="s">
        <v>15</v>
      </c>
      <c r="E6" s="8"/>
      <c r="F6" s="8"/>
      <c r="G6" s="8"/>
      <c r="H6" s="8"/>
      <c r="I6" s="8"/>
      <c r="J6" s="8"/>
      <c r="K6" s="273" t="s">
        <v>16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8"/>
      <c r="AQ6" s="8"/>
      <c r="AR6" s="6"/>
      <c r="BE6" s="272"/>
      <c r="BS6" s="3" t="s">
        <v>5</v>
      </c>
    </row>
    <row r="7" spans="2:71" ht="12" customHeight="1">
      <c r="B7" s="7"/>
      <c r="C7" s="8"/>
      <c r="D7" s="14" t="s">
        <v>17</v>
      </c>
      <c r="E7" s="8"/>
      <c r="F7" s="8"/>
      <c r="G7" s="8"/>
      <c r="H7" s="8"/>
      <c r="I7" s="8"/>
      <c r="J7" s="8"/>
      <c r="K7" s="15" t="s">
        <v>18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4" t="s">
        <v>19</v>
      </c>
      <c r="AL7" s="8"/>
      <c r="AM7" s="8"/>
      <c r="AN7" s="15" t="s">
        <v>20</v>
      </c>
      <c r="AO7" s="8"/>
      <c r="AP7" s="8"/>
      <c r="AQ7" s="8"/>
      <c r="AR7" s="6"/>
      <c r="BE7" s="272"/>
      <c r="BS7" s="3" t="s">
        <v>5</v>
      </c>
    </row>
    <row r="8" spans="2:71" ht="12" customHeight="1">
      <c r="B8" s="7"/>
      <c r="C8" s="8"/>
      <c r="D8" s="14" t="s">
        <v>21</v>
      </c>
      <c r="E8" s="8"/>
      <c r="F8" s="8"/>
      <c r="G8" s="8"/>
      <c r="H8" s="8"/>
      <c r="I8" s="8"/>
      <c r="J8" s="8"/>
      <c r="K8" s="15" t="s">
        <v>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4" t="s">
        <v>23</v>
      </c>
      <c r="AL8" s="8"/>
      <c r="AM8" s="8"/>
      <c r="AN8" s="16" t="s">
        <v>24</v>
      </c>
      <c r="AO8" s="8"/>
      <c r="AP8" s="8"/>
      <c r="AQ8" s="8"/>
      <c r="AR8" s="6"/>
      <c r="BE8" s="272"/>
      <c r="BS8" s="3" t="s">
        <v>5</v>
      </c>
    </row>
    <row r="9" spans="2:71" ht="29.25" customHeight="1">
      <c r="B9" s="7"/>
      <c r="C9" s="8"/>
      <c r="D9" s="12" t="s">
        <v>25</v>
      </c>
      <c r="E9" s="8"/>
      <c r="F9" s="8"/>
      <c r="G9" s="8"/>
      <c r="H9" s="8"/>
      <c r="I9" s="8"/>
      <c r="J9" s="8"/>
      <c r="K9" s="17" t="s">
        <v>26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2" t="s">
        <v>27</v>
      </c>
      <c r="AL9" s="8"/>
      <c r="AM9" s="8"/>
      <c r="AN9" s="17" t="s">
        <v>28</v>
      </c>
      <c r="AO9" s="8"/>
      <c r="AP9" s="8"/>
      <c r="AQ9" s="8"/>
      <c r="AR9" s="6"/>
      <c r="BE9" s="272"/>
      <c r="BS9" s="3" t="s">
        <v>5</v>
      </c>
    </row>
    <row r="10" spans="2:71" ht="12" customHeight="1">
      <c r="B10" s="7"/>
      <c r="C10" s="8"/>
      <c r="D10" s="14" t="s">
        <v>29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4" t="s">
        <v>30</v>
      </c>
      <c r="AL10" s="8"/>
      <c r="AM10" s="8"/>
      <c r="AN10" s="15"/>
      <c r="AO10" s="8"/>
      <c r="AP10" s="8"/>
      <c r="AQ10" s="8"/>
      <c r="AR10" s="6"/>
      <c r="BE10" s="272"/>
      <c r="BS10" s="3" t="s">
        <v>5</v>
      </c>
    </row>
    <row r="11" spans="2:71" ht="18" customHeight="1">
      <c r="B11" s="7"/>
      <c r="C11" s="8"/>
      <c r="D11" s="8"/>
      <c r="E11" s="15" t="s">
        <v>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4" t="s">
        <v>32</v>
      </c>
      <c r="AL11" s="8"/>
      <c r="AM11" s="8"/>
      <c r="AN11" s="15"/>
      <c r="AO11" s="8"/>
      <c r="AP11" s="8"/>
      <c r="AQ11" s="8"/>
      <c r="AR11" s="6"/>
      <c r="BE11" s="272"/>
      <c r="BS11" s="3" t="s">
        <v>5</v>
      </c>
    </row>
    <row r="12" spans="2:71" ht="6.7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272"/>
      <c r="BS12" s="3" t="s">
        <v>5</v>
      </c>
    </row>
    <row r="13" spans="2:71" ht="12" customHeight="1">
      <c r="B13" s="7"/>
      <c r="C13" s="8"/>
      <c r="D13" s="14" t="s">
        <v>33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4" t="s">
        <v>30</v>
      </c>
      <c r="AL13" s="8"/>
      <c r="AM13" s="8"/>
      <c r="AN13" s="18" t="s">
        <v>34</v>
      </c>
      <c r="AO13" s="8"/>
      <c r="AP13" s="8"/>
      <c r="AQ13" s="8"/>
      <c r="AR13" s="6"/>
      <c r="BE13" s="272"/>
      <c r="BS13" s="3" t="s">
        <v>5</v>
      </c>
    </row>
    <row r="14" spans="2:71" ht="12.75">
      <c r="B14" s="7"/>
      <c r="C14" s="8"/>
      <c r="D14" s="8"/>
      <c r="E14" s="274" t="s">
        <v>35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14" t="s">
        <v>32</v>
      </c>
      <c r="AL14" s="8"/>
      <c r="AM14" s="8"/>
      <c r="AN14" s="18" t="s">
        <v>36</v>
      </c>
      <c r="AO14" s="8"/>
      <c r="AP14" s="8"/>
      <c r="AQ14" s="8"/>
      <c r="AR14" s="6"/>
      <c r="BE14" s="272"/>
      <c r="BS14" s="3" t="s">
        <v>5</v>
      </c>
    </row>
    <row r="15" spans="2:71" ht="6.7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272"/>
      <c r="BS15" s="3" t="s">
        <v>3</v>
      </c>
    </row>
    <row r="16" spans="2:71" ht="12" customHeight="1">
      <c r="B16" s="7"/>
      <c r="C16" s="8"/>
      <c r="D16" s="14" t="s">
        <v>37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4" t="s">
        <v>30</v>
      </c>
      <c r="AL16" s="8"/>
      <c r="AM16" s="8"/>
      <c r="AN16" s="15"/>
      <c r="AO16" s="8"/>
      <c r="AP16" s="8"/>
      <c r="AQ16" s="8"/>
      <c r="AR16" s="6"/>
      <c r="BE16" s="272"/>
      <c r="BS16" s="3" t="s">
        <v>3</v>
      </c>
    </row>
    <row r="17" spans="2:71" ht="18" customHeight="1">
      <c r="B17" s="7"/>
      <c r="C17" s="8"/>
      <c r="D17" s="8"/>
      <c r="E17" s="15" t="s">
        <v>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 t="s">
        <v>32</v>
      </c>
      <c r="AL17" s="8"/>
      <c r="AM17" s="8"/>
      <c r="AN17" s="15"/>
      <c r="AO17" s="8"/>
      <c r="AP17" s="8"/>
      <c r="AQ17" s="8"/>
      <c r="AR17" s="6"/>
      <c r="BE17" s="272"/>
      <c r="BS17" s="3" t="s">
        <v>39</v>
      </c>
    </row>
    <row r="18" spans="2:71" ht="6.7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272"/>
      <c r="BS18" s="3" t="s">
        <v>5</v>
      </c>
    </row>
    <row r="19" spans="2:71" ht="12" customHeight="1">
      <c r="B19" s="7"/>
      <c r="C19" s="8"/>
      <c r="D19" s="14" t="s">
        <v>40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4" t="s">
        <v>30</v>
      </c>
      <c r="AL19" s="8"/>
      <c r="AM19" s="8"/>
      <c r="AN19" s="15"/>
      <c r="AO19" s="8"/>
      <c r="AP19" s="8"/>
      <c r="AQ19" s="8"/>
      <c r="AR19" s="6"/>
      <c r="BE19" s="272"/>
      <c r="BS19" s="3" t="s">
        <v>5</v>
      </c>
    </row>
    <row r="20" spans="2:71" ht="18" customHeight="1">
      <c r="B20" s="7"/>
      <c r="C20" s="8"/>
      <c r="D20" s="8"/>
      <c r="E20" s="15" t="s">
        <v>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4" t="s">
        <v>32</v>
      </c>
      <c r="AL20" s="8"/>
      <c r="AM20" s="8"/>
      <c r="AN20" s="15"/>
      <c r="AO20" s="8"/>
      <c r="AP20" s="8"/>
      <c r="AQ20" s="8"/>
      <c r="AR20" s="6"/>
      <c r="BE20" s="272"/>
      <c r="BS20" s="3" t="s">
        <v>39</v>
      </c>
    </row>
    <row r="21" spans="2:57" ht="6.7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272"/>
    </row>
    <row r="22" spans="2:57" ht="12" customHeight="1">
      <c r="B22" s="7"/>
      <c r="C22" s="8"/>
      <c r="D22" s="14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272"/>
    </row>
    <row r="23" spans="2:57" ht="84" customHeight="1">
      <c r="B23" s="7"/>
      <c r="C23" s="8"/>
      <c r="D23" s="8"/>
      <c r="E23" s="275" t="s">
        <v>43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8"/>
      <c r="AP23" s="8"/>
      <c r="AQ23" s="8"/>
      <c r="AR23" s="6"/>
      <c r="BE23" s="272"/>
    </row>
    <row r="24" spans="2:57" ht="6.7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272"/>
    </row>
    <row r="25" spans="2:57" ht="6.75" customHeight="1">
      <c r="B25" s="7"/>
      <c r="C25" s="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"/>
      <c r="AQ25" s="8"/>
      <c r="AR25" s="6"/>
      <c r="BE25" s="272"/>
    </row>
    <row r="26" spans="1:57" s="26" customFormat="1" ht="25.5" customHeight="1">
      <c r="A26" s="20"/>
      <c r="B26" s="21"/>
      <c r="C26" s="22"/>
      <c r="D26" s="23" t="s">
        <v>44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76">
        <f>ROUND(AG94,2)</f>
        <v>3079106.1</v>
      </c>
      <c r="AL26" s="276"/>
      <c r="AM26" s="276"/>
      <c r="AN26" s="276"/>
      <c r="AO26" s="276"/>
      <c r="AP26" s="22"/>
      <c r="AQ26" s="22"/>
      <c r="AR26" s="25"/>
      <c r="BE26" s="272"/>
    </row>
    <row r="27" spans="1:57" s="26" customFormat="1" ht="6.75" customHeight="1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5"/>
      <c r="BE27" s="272"/>
    </row>
    <row r="28" spans="1:57" s="26" customFormat="1" ht="12.7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77" t="s">
        <v>45</v>
      </c>
      <c r="M28" s="277"/>
      <c r="N28" s="277"/>
      <c r="O28" s="277"/>
      <c r="P28" s="277"/>
      <c r="Q28" s="22"/>
      <c r="R28" s="22"/>
      <c r="S28" s="22"/>
      <c r="T28" s="22"/>
      <c r="U28" s="22"/>
      <c r="V28" s="22"/>
      <c r="W28" s="277" t="s">
        <v>46</v>
      </c>
      <c r="X28" s="277"/>
      <c r="Y28" s="277"/>
      <c r="Z28" s="277"/>
      <c r="AA28" s="277"/>
      <c r="AB28" s="277"/>
      <c r="AC28" s="277"/>
      <c r="AD28" s="277"/>
      <c r="AE28" s="277"/>
      <c r="AF28" s="22"/>
      <c r="AG28" s="22"/>
      <c r="AH28" s="22"/>
      <c r="AI28" s="22"/>
      <c r="AJ28" s="22"/>
      <c r="AK28" s="277" t="s">
        <v>47</v>
      </c>
      <c r="AL28" s="277"/>
      <c r="AM28" s="277"/>
      <c r="AN28" s="277"/>
      <c r="AO28" s="277"/>
      <c r="AP28" s="22"/>
      <c r="AQ28" s="22"/>
      <c r="AR28" s="25"/>
      <c r="BE28" s="272"/>
    </row>
    <row r="29" spans="2:57" s="27" customFormat="1" ht="14.25" customHeight="1">
      <c r="B29" s="28"/>
      <c r="C29" s="29"/>
      <c r="D29" s="14" t="s">
        <v>48</v>
      </c>
      <c r="E29" s="29"/>
      <c r="F29" s="14" t="s">
        <v>49</v>
      </c>
      <c r="G29" s="29"/>
      <c r="H29" s="29"/>
      <c r="I29" s="29"/>
      <c r="J29" s="29"/>
      <c r="K29" s="29"/>
      <c r="L29" s="265">
        <v>0.21000000000000002</v>
      </c>
      <c r="M29" s="265"/>
      <c r="N29" s="265"/>
      <c r="O29" s="265"/>
      <c r="P29" s="265"/>
      <c r="Q29" s="29"/>
      <c r="R29" s="29"/>
      <c r="S29" s="29"/>
      <c r="T29" s="29"/>
      <c r="U29" s="29"/>
      <c r="V29" s="29"/>
      <c r="W29" s="266">
        <f>ROUND(AZ94,2)</f>
        <v>3079106.1</v>
      </c>
      <c r="X29" s="266"/>
      <c r="Y29" s="266"/>
      <c r="Z29" s="266"/>
      <c r="AA29" s="266"/>
      <c r="AB29" s="266"/>
      <c r="AC29" s="266"/>
      <c r="AD29" s="266"/>
      <c r="AE29" s="266"/>
      <c r="AF29" s="29"/>
      <c r="AG29" s="29"/>
      <c r="AH29" s="29"/>
      <c r="AI29" s="29"/>
      <c r="AJ29" s="29"/>
      <c r="AK29" s="266">
        <f>ROUND(AV94,2)</f>
        <v>646612.28</v>
      </c>
      <c r="AL29" s="266"/>
      <c r="AM29" s="266"/>
      <c r="AN29" s="266"/>
      <c r="AO29" s="266"/>
      <c r="AP29" s="29"/>
      <c r="AQ29" s="29"/>
      <c r="AR29" s="30"/>
      <c r="BE29" s="272"/>
    </row>
    <row r="30" spans="2:57" s="27" customFormat="1" ht="14.25" customHeight="1">
      <c r="B30" s="28"/>
      <c r="C30" s="29"/>
      <c r="D30" s="29"/>
      <c r="E30" s="29"/>
      <c r="F30" s="14" t="s">
        <v>50</v>
      </c>
      <c r="G30" s="29"/>
      <c r="H30" s="29"/>
      <c r="I30" s="29"/>
      <c r="J30" s="29"/>
      <c r="K30" s="29"/>
      <c r="L30" s="265">
        <v>0.15000000000000002</v>
      </c>
      <c r="M30" s="265"/>
      <c r="N30" s="265"/>
      <c r="O30" s="265"/>
      <c r="P30" s="265"/>
      <c r="Q30" s="29"/>
      <c r="R30" s="29"/>
      <c r="S30" s="29"/>
      <c r="T30" s="29"/>
      <c r="U30" s="29"/>
      <c r="V30" s="29"/>
      <c r="W30" s="266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29"/>
      <c r="AG30" s="29"/>
      <c r="AH30" s="29"/>
      <c r="AI30" s="29"/>
      <c r="AJ30" s="29"/>
      <c r="AK30" s="266">
        <f>ROUND(AW94,2)</f>
        <v>0</v>
      </c>
      <c r="AL30" s="266"/>
      <c r="AM30" s="266"/>
      <c r="AN30" s="266"/>
      <c r="AO30" s="266"/>
      <c r="AP30" s="29"/>
      <c r="AQ30" s="29"/>
      <c r="AR30" s="30"/>
      <c r="BE30" s="272"/>
    </row>
    <row r="31" spans="2:57" s="27" customFormat="1" ht="14.25" customHeight="1" hidden="1">
      <c r="B31" s="28"/>
      <c r="C31" s="29"/>
      <c r="D31" s="29"/>
      <c r="E31" s="29"/>
      <c r="F31" s="14" t="s">
        <v>51</v>
      </c>
      <c r="G31" s="29"/>
      <c r="H31" s="29"/>
      <c r="I31" s="29"/>
      <c r="J31" s="29"/>
      <c r="K31" s="29"/>
      <c r="L31" s="265">
        <v>0.21000000000000002</v>
      </c>
      <c r="M31" s="265"/>
      <c r="N31" s="265"/>
      <c r="O31" s="265"/>
      <c r="P31" s="265"/>
      <c r="Q31" s="29"/>
      <c r="R31" s="29"/>
      <c r="S31" s="29"/>
      <c r="T31" s="29"/>
      <c r="U31" s="29"/>
      <c r="V31" s="29"/>
      <c r="W31" s="266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29"/>
      <c r="AG31" s="29"/>
      <c r="AH31" s="29"/>
      <c r="AI31" s="29"/>
      <c r="AJ31" s="29"/>
      <c r="AK31" s="266">
        <v>0</v>
      </c>
      <c r="AL31" s="266"/>
      <c r="AM31" s="266"/>
      <c r="AN31" s="266"/>
      <c r="AO31" s="266"/>
      <c r="AP31" s="29"/>
      <c r="AQ31" s="29"/>
      <c r="AR31" s="30"/>
      <c r="BE31" s="272"/>
    </row>
    <row r="32" spans="2:57" s="27" customFormat="1" ht="14.25" customHeight="1" hidden="1">
      <c r="B32" s="28"/>
      <c r="C32" s="29"/>
      <c r="D32" s="29"/>
      <c r="E32" s="29"/>
      <c r="F32" s="14" t="s">
        <v>52</v>
      </c>
      <c r="G32" s="29"/>
      <c r="H32" s="29"/>
      <c r="I32" s="29"/>
      <c r="J32" s="29"/>
      <c r="K32" s="29"/>
      <c r="L32" s="265">
        <v>0.15000000000000002</v>
      </c>
      <c r="M32" s="265"/>
      <c r="N32" s="265"/>
      <c r="O32" s="265"/>
      <c r="P32" s="265"/>
      <c r="Q32" s="29"/>
      <c r="R32" s="29"/>
      <c r="S32" s="29"/>
      <c r="T32" s="29"/>
      <c r="U32" s="29"/>
      <c r="V32" s="29"/>
      <c r="W32" s="266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29"/>
      <c r="AG32" s="29"/>
      <c r="AH32" s="29"/>
      <c r="AI32" s="29"/>
      <c r="AJ32" s="29"/>
      <c r="AK32" s="266">
        <v>0</v>
      </c>
      <c r="AL32" s="266"/>
      <c r="AM32" s="266"/>
      <c r="AN32" s="266"/>
      <c r="AO32" s="266"/>
      <c r="AP32" s="29"/>
      <c r="AQ32" s="29"/>
      <c r="AR32" s="30"/>
      <c r="BE32" s="272"/>
    </row>
    <row r="33" spans="2:57" s="27" customFormat="1" ht="14.25" customHeight="1" hidden="1">
      <c r="B33" s="28"/>
      <c r="C33" s="29"/>
      <c r="D33" s="29"/>
      <c r="E33" s="29"/>
      <c r="F33" s="14" t="s">
        <v>53</v>
      </c>
      <c r="G33" s="29"/>
      <c r="H33" s="29"/>
      <c r="I33" s="29"/>
      <c r="J33" s="29"/>
      <c r="K33" s="29"/>
      <c r="L33" s="265">
        <v>0</v>
      </c>
      <c r="M33" s="265"/>
      <c r="N33" s="265"/>
      <c r="O33" s="265"/>
      <c r="P33" s="265"/>
      <c r="Q33" s="29"/>
      <c r="R33" s="29"/>
      <c r="S33" s="29"/>
      <c r="T33" s="29"/>
      <c r="U33" s="29"/>
      <c r="V33" s="29"/>
      <c r="W33" s="266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29"/>
      <c r="AG33" s="29"/>
      <c r="AH33" s="29"/>
      <c r="AI33" s="29"/>
      <c r="AJ33" s="29"/>
      <c r="AK33" s="266">
        <v>0</v>
      </c>
      <c r="AL33" s="266"/>
      <c r="AM33" s="266"/>
      <c r="AN33" s="266"/>
      <c r="AO33" s="266"/>
      <c r="AP33" s="29"/>
      <c r="AQ33" s="29"/>
      <c r="AR33" s="30"/>
      <c r="BE33" s="272"/>
    </row>
    <row r="34" spans="1:57" s="26" customFormat="1" ht="6.75" customHeigh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5"/>
      <c r="BE34" s="272"/>
    </row>
    <row r="35" spans="1:57" s="26" customFormat="1" ht="25.5" customHeight="1">
      <c r="A35" s="20"/>
      <c r="B35" s="21"/>
      <c r="C35" s="31"/>
      <c r="D35" s="32" t="s">
        <v>54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55</v>
      </c>
      <c r="U35" s="33"/>
      <c r="V35" s="33"/>
      <c r="W35" s="33"/>
      <c r="X35" s="267" t="s">
        <v>56</v>
      </c>
      <c r="Y35" s="267"/>
      <c r="Z35" s="267"/>
      <c r="AA35" s="267"/>
      <c r="AB35" s="267"/>
      <c r="AC35" s="33"/>
      <c r="AD35" s="33"/>
      <c r="AE35" s="33"/>
      <c r="AF35" s="33"/>
      <c r="AG35" s="33"/>
      <c r="AH35" s="33"/>
      <c r="AI35" s="33"/>
      <c r="AJ35" s="33"/>
      <c r="AK35" s="268">
        <f>SUM(AK26:AK33)</f>
        <v>3725718.38</v>
      </c>
      <c r="AL35" s="268"/>
      <c r="AM35" s="268"/>
      <c r="AN35" s="268"/>
      <c r="AO35" s="268"/>
      <c r="AP35" s="31"/>
      <c r="AQ35" s="31"/>
      <c r="AR35" s="25"/>
      <c r="BE35" s="20"/>
    </row>
    <row r="36" spans="1:57" s="26" customFormat="1" ht="6.7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5"/>
      <c r="BE36" s="20"/>
    </row>
    <row r="37" spans="1:57" s="26" customFormat="1" ht="14.25" customHeigh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5"/>
      <c r="BE37" s="20"/>
    </row>
    <row r="38" spans="2:44" ht="14.2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2:44" ht="14.25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spans="2:44" ht="14.25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2:44" ht="14.25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2:44" ht="14.25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2:44" ht="14.25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2:44" ht="14.2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spans="2:44" ht="14.25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2:44" ht="14.2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2:44" ht="14.2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2:44" ht="14.25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2:44" s="26" customFormat="1" ht="14.25" customHeight="1">
      <c r="B49" s="35"/>
      <c r="C49" s="36"/>
      <c r="D49" s="37" t="s">
        <v>57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58</v>
      </c>
      <c r="AI49" s="38"/>
      <c r="AJ49" s="38"/>
      <c r="AK49" s="38"/>
      <c r="AL49" s="38"/>
      <c r="AM49" s="38"/>
      <c r="AN49" s="38"/>
      <c r="AO49" s="38"/>
      <c r="AP49" s="36"/>
      <c r="AQ49" s="36"/>
      <c r="AR49" s="39"/>
    </row>
    <row r="50" spans="2:44" ht="11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2:44" ht="11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2:44" ht="11.2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2:44" ht="11.2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2:44" ht="11.2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2:44" ht="11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2:44" ht="11.2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spans="2:44" ht="11.2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spans="2:44" ht="11.2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2:44" ht="11.2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1:57" s="26" customFormat="1" ht="12.75">
      <c r="A60" s="20"/>
      <c r="B60" s="21"/>
      <c r="C60" s="22"/>
      <c r="D60" s="40" t="s">
        <v>59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40" t="s">
        <v>60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40" t="s">
        <v>59</v>
      </c>
      <c r="AI60" s="24"/>
      <c r="AJ60" s="24"/>
      <c r="AK60" s="24"/>
      <c r="AL60" s="24"/>
      <c r="AM60" s="40" t="s">
        <v>60</v>
      </c>
      <c r="AN60" s="24"/>
      <c r="AO60" s="24"/>
      <c r="AP60" s="22"/>
      <c r="AQ60" s="22"/>
      <c r="AR60" s="25"/>
      <c r="BE60" s="20"/>
    </row>
    <row r="61" spans="2:44" ht="11.25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2:44" ht="11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2:44" ht="114.75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41" t="s">
        <v>61</v>
      </c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pans="1:57" s="26" customFormat="1" ht="12.75">
      <c r="A64" s="20"/>
      <c r="B64" s="21"/>
      <c r="C64" s="22"/>
      <c r="D64" s="37" t="s">
        <v>62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7" t="s">
        <v>63</v>
      </c>
      <c r="AI64" s="42"/>
      <c r="AJ64" s="42"/>
      <c r="AK64" s="42"/>
      <c r="AL64" s="42"/>
      <c r="AM64" s="42"/>
      <c r="AN64" s="42"/>
      <c r="AO64" s="42"/>
      <c r="AP64" s="22"/>
      <c r="AQ64" s="22"/>
      <c r="AR64" s="25"/>
      <c r="BE64" s="20"/>
    </row>
    <row r="65" spans="2:44" ht="11.2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2:44" ht="11.25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2:44" ht="11.25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spans="2:44" ht="11.25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spans="2:44" ht="11.25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spans="2:44" ht="11.25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2:44" ht="11.25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2:44" ht="11.25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spans="2:44" ht="11.25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2:44" ht="11.25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1:57" s="26" customFormat="1" ht="12.75">
      <c r="A75" s="20"/>
      <c r="B75" s="21"/>
      <c r="C75" s="22"/>
      <c r="D75" s="40" t="s">
        <v>59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40" t="s">
        <v>60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40" t="s">
        <v>59</v>
      </c>
      <c r="AI75" s="24"/>
      <c r="AJ75" s="24"/>
      <c r="AK75" s="24"/>
      <c r="AL75" s="24"/>
      <c r="AM75" s="40" t="s">
        <v>60</v>
      </c>
      <c r="AN75" s="24"/>
      <c r="AO75" s="24"/>
      <c r="AP75" s="22"/>
      <c r="AQ75" s="22"/>
      <c r="AR75" s="25"/>
      <c r="BE75" s="20"/>
    </row>
    <row r="76" spans="1:57" s="26" customFormat="1" ht="11.2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5"/>
      <c r="BE76" s="20"/>
    </row>
    <row r="77" spans="1:57" s="26" customFormat="1" ht="6.75" customHeight="1">
      <c r="A77" s="20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5"/>
      <c r="BE77" s="20"/>
    </row>
    <row r="81" spans="1:57" s="26" customFormat="1" ht="6.75" customHeight="1">
      <c r="A81" s="20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5"/>
      <c r="BE81" s="20"/>
    </row>
    <row r="82" spans="1:57" s="26" customFormat="1" ht="24.75" customHeight="1">
      <c r="A82" s="20"/>
      <c r="B82" s="21"/>
      <c r="C82" s="9" t="s">
        <v>64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5"/>
      <c r="BE82" s="20"/>
    </row>
    <row r="83" spans="1:57" s="26" customFormat="1" ht="6.75" customHeight="1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5"/>
      <c r="BE83" s="20"/>
    </row>
    <row r="84" spans="2:44" s="47" customFormat="1" ht="12" customHeight="1">
      <c r="B84" s="48"/>
      <c r="C84" s="14" t="s">
        <v>12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01032021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2:44" s="51" customFormat="1" ht="36.75" customHeight="1">
      <c r="B85" s="52"/>
      <c r="C85" s="53" t="s">
        <v>15</v>
      </c>
      <c r="D85" s="54"/>
      <c r="E85" s="54"/>
      <c r="F85" s="54"/>
      <c r="G85" s="54"/>
      <c r="H85" s="54"/>
      <c r="I85" s="54"/>
      <c r="J85" s="54"/>
      <c r="K85" s="54"/>
      <c r="L85" s="269" t="str">
        <f>K6</f>
        <v>Autobusové zastávky v obci Křižatky- II etapa 2 - index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54"/>
      <c r="AQ85" s="54"/>
      <c r="AR85" s="55"/>
    </row>
    <row r="86" spans="1:57" s="26" customFormat="1" ht="6.75" customHeight="1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5"/>
      <c r="BE86" s="20"/>
    </row>
    <row r="87" spans="1:57" s="26" customFormat="1" ht="12" customHeight="1">
      <c r="A87" s="20"/>
      <c r="B87" s="21"/>
      <c r="C87" s="14" t="s">
        <v>21</v>
      </c>
      <c r="D87" s="22"/>
      <c r="E87" s="22"/>
      <c r="F87" s="22"/>
      <c r="G87" s="22"/>
      <c r="H87" s="22"/>
      <c r="I87" s="22"/>
      <c r="J87" s="22"/>
      <c r="K87" s="22"/>
      <c r="L87" s="56" t="str">
        <f>IF(K8="","",K8)</f>
        <v>Křížatky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4" t="s">
        <v>23</v>
      </c>
      <c r="AJ87" s="22"/>
      <c r="AK87" s="22"/>
      <c r="AL87" s="22"/>
      <c r="AM87" s="258" t="str">
        <f>IF(AN8="","",AN8)</f>
        <v>13. 6. 2020</v>
      </c>
      <c r="AN87" s="258"/>
      <c r="AO87" s="22"/>
      <c r="AP87" s="22"/>
      <c r="AQ87" s="22"/>
      <c r="AR87" s="25"/>
      <c r="BE87" s="20"/>
    </row>
    <row r="88" spans="1:57" s="26" customFormat="1" ht="6.75" customHeight="1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5"/>
      <c r="BE88" s="20"/>
    </row>
    <row r="89" spans="1:57" s="26" customFormat="1" ht="15" customHeight="1">
      <c r="A89" s="20"/>
      <c r="B89" s="21"/>
      <c r="C89" s="14" t="s">
        <v>29</v>
      </c>
      <c r="D89" s="22"/>
      <c r="E89" s="22"/>
      <c r="F89" s="22"/>
      <c r="G89" s="22"/>
      <c r="H89" s="22"/>
      <c r="I89" s="22"/>
      <c r="J89" s="22"/>
      <c r="K89" s="22"/>
      <c r="L89" s="49" t="str">
        <f>IF(E11="","",E11)</f>
        <v>Město Králův Dvůr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4" t="s">
        <v>37</v>
      </c>
      <c r="AJ89" s="22"/>
      <c r="AK89" s="22"/>
      <c r="AL89" s="22"/>
      <c r="AM89" s="259" t="str">
        <f>IF(E17="","",E17)</f>
        <v>SunCad, s.r.o. Praha</v>
      </c>
      <c r="AN89" s="259"/>
      <c r="AO89" s="259"/>
      <c r="AP89" s="259"/>
      <c r="AQ89" s="22"/>
      <c r="AR89" s="25"/>
      <c r="AS89" s="260" t="s">
        <v>65</v>
      </c>
      <c r="AT89" s="26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20"/>
    </row>
    <row r="90" spans="1:57" s="26" customFormat="1" ht="15" customHeight="1">
      <c r="A90" s="20"/>
      <c r="B90" s="21"/>
      <c r="C90" s="14" t="s">
        <v>33</v>
      </c>
      <c r="D90" s="22"/>
      <c r="E90" s="22"/>
      <c r="F90" s="22"/>
      <c r="G90" s="22"/>
      <c r="H90" s="22"/>
      <c r="I90" s="22"/>
      <c r="J90" s="22"/>
      <c r="K90" s="22"/>
      <c r="L90" s="49" t="str">
        <f>IF(E14="Vyplň údaj","",E14)</f>
        <v>Technické služby a stavby Šestajovice a.s.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4" t="s">
        <v>40</v>
      </c>
      <c r="AJ90" s="22"/>
      <c r="AK90" s="22"/>
      <c r="AL90" s="22"/>
      <c r="AM90" s="259" t="str">
        <f>IF(E20="","",E20)</f>
        <v>SunCad, s.r.o</v>
      </c>
      <c r="AN90" s="259"/>
      <c r="AO90" s="259"/>
      <c r="AP90" s="259"/>
      <c r="AQ90" s="22"/>
      <c r="AR90" s="25"/>
      <c r="AS90" s="260"/>
      <c r="AT90" s="26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20"/>
    </row>
    <row r="91" spans="1:57" s="26" customFormat="1" ht="10.5" customHeight="1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5"/>
      <c r="AS91" s="260"/>
      <c r="AT91" s="260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20"/>
    </row>
    <row r="92" spans="1:57" s="26" customFormat="1" ht="29.25" customHeight="1">
      <c r="A92" s="20"/>
      <c r="B92" s="21"/>
      <c r="C92" s="261" t="s">
        <v>66</v>
      </c>
      <c r="D92" s="261"/>
      <c r="E92" s="261"/>
      <c r="F92" s="261"/>
      <c r="G92" s="261"/>
      <c r="H92" s="63"/>
      <c r="I92" s="262" t="s">
        <v>67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3" t="s">
        <v>68</v>
      </c>
      <c r="AH92" s="263"/>
      <c r="AI92" s="263"/>
      <c r="AJ92" s="263"/>
      <c r="AK92" s="263"/>
      <c r="AL92" s="263"/>
      <c r="AM92" s="263"/>
      <c r="AN92" s="264" t="s">
        <v>69</v>
      </c>
      <c r="AO92" s="264"/>
      <c r="AP92" s="264"/>
      <c r="AQ92" s="64" t="s">
        <v>70</v>
      </c>
      <c r="AR92" s="25"/>
      <c r="AS92" s="65" t="s">
        <v>71</v>
      </c>
      <c r="AT92" s="66" t="s">
        <v>72</v>
      </c>
      <c r="AU92" s="66" t="s">
        <v>73</v>
      </c>
      <c r="AV92" s="66" t="s">
        <v>74</v>
      </c>
      <c r="AW92" s="66" t="s">
        <v>75</v>
      </c>
      <c r="AX92" s="66" t="s">
        <v>76</v>
      </c>
      <c r="AY92" s="66" t="s">
        <v>77</v>
      </c>
      <c r="AZ92" s="66" t="s">
        <v>78</v>
      </c>
      <c r="BA92" s="66" t="s">
        <v>79</v>
      </c>
      <c r="BB92" s="66" t="s">
        <v>80</v>
      </c>
      <c r="BC92" s="66" t="s">
        <v>81</v>
      </c>
      <c r="BD92" s="67" t="s">
        <v>82</v>
      </c>
      <c r="BE92" s="20"/>
    </row>
    <row r="93" spans="1:57" s="26" customFormat="1" ht="10.5" customHeight="1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5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20"/>
    </row>
    <row r="94" spans="2:90" s="71" customFormat="1" ht="32.25" customHeight="1">
      <c r="B94" s="72"/>
      <c r="C94" s="73" t="s">
        <v>83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56">
        <f>ROUND(SUM(AG95:AG96),2)</f>
        <v>3079106.1</v>
      </c>
      <c r="AH94" s="256"/>
      <c r="AI94" s="256"/>
      <c r="AJ94" s="256"/>
      <c r="AK94" s="256"/>
      <c r="AL94" s="256"/>
      <c r="AM94" s="256"/>
      <c r="AN94" s="257">
        <f>SUM(AG94,AT94)</f>
        <v>3725718.38</v>
      </c>
      <c r="AO94" s="257"/>
      <c r="AP94" s="257"/>
      <c r="AQ94" s="75"/>
      <c r="AR94" s="76"/>
      <c r="AS94" s="77">
        <f>ROUND(SUM(AS95:AS96),2)</f>
        <v>0</v>
      </c>
      <c r="AT94" s="78">
        <f>ROUND(SUM(AV94:AW94),2)</f>
        <v>646612.28</v>
      </c>
      <c r="AU94" s="79">
        <f>ROUND(SUM(AU95:AU96),5)</f>
        <v>0</v>
      </c>
      <c r="AV94" s="78">
        <f>ROUND(AZ94*L29,2)</f>
        <v>646612.28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ROUND(SUM(AZ95:AZ96),2)</f>
        <v>3079106.1</v>
      </c>
      <c r="BA94" s="78">
        <f>ROUND(SUM(BA95:BA96),2)</f>
        <v>0</v>
      </c>
      <c r="BB94" s="78">
        <f>ROUND(SUM(BB95:BB96),2)</f>
        <v>0</v>
      </c>
      <c r="BC94" s="78">
        <f>ROUND(SUM(BC95:BC96),2)</f>
        <v>0</v>
      </c>
      <c r="BD94" s="80">
        <f>ROUND(SUM(BD95:BD96),2)</f>
        <v>0</v>
      </c>
      <c r="BS94" s="81" t="s">
        <v>84</v>
      </c>
      <c r="BT94" s="81" t="s">
        <v>85</v>
      </c>
      <c r="BU94" s="82" t="s">
        <v>86</v>
      </c>
      <c r="BV94" s="81" t="s">
        <v>87</v>
      </c>
      <c r="BW94" s="81" t="s">
        <v>4</v>
      </c>
      <c r="BX94" s="81" t="s">
        <v>88</v>
      </c>
      <c r="CL94" s="81" t="s">
        <v>18</v>
      </c>
    </row>
    <row r="95" spans="1:91" s="93" customFormat="1" ht="24.75" customHeight="1">
      <c r="A95" s="83" t="s">
        <v>89</v>
      </c>
      <c r="B95" s="84"/>
      <c r="C95" s="85"/>
      <c r="D95" s="254" t="s">
        <v>90</v>
      </c>
      <c r="E95" s="254"/>
      <c r="F95" s="254"/>
      <c r="G95" s="254"/>
      <c r="H95" s="254"/>
      <c r="I95" s="86"/>
      <c r="J95" s="254" t="s">
        <v>91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5">
        <f>'08012021_SC_2 - Autobusov...'!J30</f>
        <v>2982056.1</v>
      </c>
      <c r="AH95" s="255"/>
      <c r="AI95" s="255"/>
      <c r="AJ95" s="255"/>
      <c r="AK95" s="255"/>
      <c r="AL95" s="255"/>
      <c r="AM95" s="255"/>
      <c r="AN95" s="255">
        <f>SUM(AG95,AT95)</f>
        <v>3608287.88</v>
      </c>
      <c r="AO95" s="255"/>
      <c r="AP95" s="255"/>
      <c r="AQ95" s="87" t="s">
        <v>92</v>
      </c>
      <c r="AR95" s="88"/>
      <c r="AS95" s="89">
        <v>0</v>
      </c>
      <c r="AT95" s="90">
        <f>ROUND(SUM(AV95:AW95),2)</f>
        <v>626231.78</v>
      </c>
      <c r="AU95" s="91">
        <f>'08012021_SC_2 - Autobusov...'!P128</f>
        <v>0</v>
      </c>
      <c r="AV95" s="90">
        <f>'08012021_SC_2 - Autobusov...'!J33</f>
        <v>626231.78</v>
      </c>
      <c r="AW95" s="90">
        <f>'08012021_SC_2 - Autobusov...'!J34</f>
        <v>0</v>
      </c>
      <c r="AX95" s="90">
        <f>'08012021_SC_2 - Autobusov...'!J35</f>
        <v>0</v>
      </c>
      <c r="AY95" s="90">
        <f>'08012021_SC_2 - Autobusov...'!J36</f>
        <v>0</v>
      </c>
      <c r="AZ95" s="90">
        <f>'08012021_SC_2 - Autobusov...'!F33</f>
        <v>2982056.1</v>
      </c>
      <c r="BA95" s="90">
        <f>'08012021_SC_2 - Autobusov...'!F34</f>
        <v>0</v>
      </c>
      <c r="BB95" s="90">
        <f>'08012021_SC_2 - Autobusov...'!F35</f>
        <v>0</v>
      </c>
      <c r="BC95" s="90">
        <f>'08012021_SC_2 - Autobusov...'!F36</f>
        <v>0</v>
      </c>
      <c r="BD95" s="92">
        <f>'08012021_SC_2 - Autobusov...'!F37</f>
        <v>0</v>
      </c>
      <c r="BT95" s="94" t="s">
        <v>93</v>
      </c>
      <c r="BV95" s="94" t="s">
        <v>87</v>
      </c>
      <c r="BW95" s="94" t="s">
        <v>94</v>
      </c>
      <c r="BX95" s="94" t="s">
        <v>4</v>
      </c>
      <c r="CL95" s="94" t="s">
        <v>18</v>
      </c>
      <c r="CM95" s="94" t="s">
        <v>20</v>
      </c>
    </row>
    <row r="96" spans="1:91" s="93" customFormat="1" ht="24.75" customHeight="1">
      <c r="A96" s="83" t="s">
        <v>89</v>
      </c>
      <c r="B96" s="84"/>
      <c r="C96" s="85"/>
      <c r="D96" s="254" t="s">
        <v>95</v>
      </c>
      <c r="E96" s="254"/>
      <c r="F96" s="254"/>
      <c r="G96" s="254"/>
      <c r="H96" s="254"/>
      <c r="I96" s="86"/>
      <c r="J96" s="254" t="s">
        <v>96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5">
        <f>'08012021_SC_3 - Autobusov...'!J30</f>
        <v>97050</v>
      </c>
      <c r="AH96" s="255"/>
      <c r="AI96" s="255"/>
      <c r="AJ96" s="255"/>
      <c r="AK96" s="255"/>
      <c r="AL96" s="255"/>
      <c r="AM96" s="255"/>
      <c r="AN96" s="255">
        <f>SUM(AG96,AT96)</f>
        <v>117430.5</v>
      </c>
      <c r="AO96" s="255"/>
      <c r="AP96" s="255"/>
      <c r="AQ96" s="87" t="s">
        <v>92</v>
      </c>
      <c r="AR96" s="88"/>
      <c r="AS96" s="95">
        <v>0</v>
      </c>
      <c r="AT96" s="96">
        <f>ROUND(SUM(AV96:AW96),2)</f>
        <v>20380.5</v>
      </c>
      <c r="AU96" s="97">
        <f>'08012021_SC_3 - Autobusov...'!P120</f>
        <v>0</v>
      </c>
      <c r="AV96" s="96">
        <f>'08012021_SC_3 - Autobusov...'!J33</f>
        <v>20380.5</v>
      </c>
      <c r="AW96" s="96">
        <f>'08012021_SC_3 - Autobusov...'!J34</f>
        <v>0</v>
      </c>
      <c r="AX96" s="96">
        <f>'08012021_SC_3 - Autobusov...'!J35</f>
        <v>0</v>
      </c>
      <c r="AY96" s="96">
        <f>'08012021_SC_3 - Autobusov...'!J36</f>
        <v>0</v>
      </c>
      <c r="AZ96" s="96">
        <f>'08012021_SC_3 - Autobusov...'!F33</f>
        <v>97050</v>
      </c>
      <c r="BA96" s="96">
        <f>'08012021_SC_3 - Autobusov...'!F34</f>
        <v>0</v>
      </c>
      <c r="BB96" s="96">
        <f>'08012021_SC_3 - Autobusov...'!F35</f>
        <v>0</v>
      </c>
      <c r="BC96" s="96">
        <f>'08012021_SC_3 - Autobusov...'!F36</f>
        <v>0</v>
      </c>
      <c r="BD96" s="98">
        <f>'08012021_SC_3 - Autobusov...'!F37</f>
        <v>0</v>
      </c>
      <c r="BT96" s="94" t="s">
        <v>93</v>
      </c>
      <c r="BV96" s="94" t="s">
        <v>87</v>
      </c>
      <c r="BW96" s="94" t="s">
        <v>97</v>
      </c>
      <c r="BX96" s="94" t="s">
        <v>4</v>
      </c>
      <c r="CL96" s="94" t="s">
        <v>18</v>
      </c>
      <c r="CM96" s="94" t="s">
        <v>20</v>
      </c>
    </row>
    <row r="97" spans="1:57" s="26" customFormat="1" ht="30" customHeight="1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5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s="26" customFormat="1" ht="6.75" customHeight="1">
      <c r="A98" s="20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5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</sheetData>
  <sheetProtection selectLockedCells="1" selectUnlockedCells="1"/>
  <mergeCells count="46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D96:H96"/>
    <mergeCell ref="J96:AF96"/>
    <mergeCell ref="AG96:AM96"/>
    <mergeCell ref="AN96:AP96"/>
    <mergeCell ref="AG94:AM94"/>
    <mergeCell ref="AN94:AP94"/>
    <mergeCell ref="D95:H95"/>
    <mergeCell ref="J95:AF95"/>
    <mergeCell ref="AG95:AM95"/>
    <mergeCell ref="AN95:AP95"/>
  </mergeCells>
  <hyperlinks>
    <hyperlink ref="A95" location="'08012021_SC_2 - Autobusov!..'.C2" display="/"/>
    <hyperlink ref="A96" location="'08012021_SC_3 - Autobusov!..'.C2" display="/"/>
  </hyperlinks>
  <printOptions/>
  <pageMargins left="0.39375" right="0.39375" top="0.39375" bottom="0.39375" header="0.5118055555555555" footer="0"/>
  <pageSetup fitToHeight="1" fitToWidth="1" horizontalDpi="300" verticalDpi="300" orientation="portrait" paperSize="9" scale="71" r:id="rId2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8"/>
  <sheetViews>
    <sheetView showGridLines="0" zoomScalePageLayoutView="0" workbookViewId="0" topLeftCell="A115">
      <selection activeCell="G63" sqref="G63"/>
    </sheetView>
  </sheetViews>
  <sheetFormatPr defaultColWidth="6.8515625" defaultRowHeight="12.75"/>
  <cols>
    <col min="1" max="1" width="6.7109375" style="1" customWidth="1"/>
    <col min="2" max="2" width="0.992187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6.00390625" style="1" customWidth="1"/>
    <col min="8" max="8" width="11.28125" style="1" customWidth="1"/>
    <col min="9" max="9" width="12.7109375" style="1" customWidth="1"/>
    <col min="10" max="11" width="17.8515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3" t="s">
        <v>94</v>
      </c>
    </row>
    <row r="3" spans="2:46" ht="6.7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6"/>
      <c r="AT3" s="3" t="s">
        <v>20</v>
      </c>
    </row>
    <row r="4" spans="2:46" ht="24.75" customHeight="1">
      <c r="B4" s="6"/>
      <c r="D4" s="101" t="s">
        <v>98</v>
      </c>
      <c r="L4" s="6"/>
      <c r="M4" s="102" t="s">
        <v>9</v>
      </c>
      <c r="AT4" s="3" t="s">
        <v>3</v>
      </c>
    </row>
    <row r="5" spans="2:12" ht="6.75" customHeight="1">
      <c r="B5" s="6"/>
      <c r="L5" s="6"/>
    </row>
    <row r="6" spans="2:12" ht="12" customHeight="1">
      <c r="B6" s="6"/>
      <c r="D6" s="103" t="s">
        <v>15</v>
      </c>
      <c r="L6" s="6"/>
    </row>
    <row r="7" spans="2:12" ht="16.5" customHeight="1">
      <c r="B7" s="6"/>
      <c r="E7" s="279" t="str">
        <f>'Rekapitulace stavby'!K6</f>
        <v>Autobusové zastávky v obci Křižatky- II etapa 2 - index</v>
      </c>
      <c r="F7" s="279"/>
      <c r="G7" s="279"/>
      <c r="H7" s="279"/>
      <c r="L7" s="6"/>
    </row>
    <row r="8" spans="1:31" s="26" customFormat="1" ht="12" customHeight="1">
      <c r="A8" s="20"/>
      <c r="B8" s="25"/>
      <c r="C8" s="20"/>
      <c r="D8" s="103" t="s">
        <v>99</v>
      </c>
      <c r="E8" s="20"/>
      <c r="F8" s="20"/>
      <c r="G8" s="20"/>
      <c r="H8" s="20"/>
      <c r="I8" s="20"/>
      <c r="J8" s="20"/>
      <c r="K8" s="20"/>
      <c r="L8" s="3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6" customFormat="1" ht="30" customHeight="1">
      <c r="A9" s="20"/>
      <c r="B9" s="25"/>
      <c r="C9" s="20"/>
      <c r="D9" s="20"/>
      <c r="E9" s="280" t="s">
        <v>100</v>
      </c>
      <c r="F9" s="280"/>
      <c r="G9" s="280"/>
      <c r="H9" s="280"/>
      <c r="I9" s="20"/>
      <c r="J9" s="20"/>
      <c r="K9" s="20"/>
      <c r="L9" s="3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6" customFormat="1" ht="11.25">
      <c r="A10" s="20"/>
      <c r="B10" s="25"/>
      <c r="C10" s="20"/>
      <c r="D10" s="20"/>
      <c r="E10" s="20"/>
      <c r="F10" s="20"/>
      <c r="G10" s="20"/>
      <c r="H10" s="20"/>
      <c r="I10" s="20"/>
      <c r="J10" s="20"/>
      <c r="K10" s="20"/>
      <c r="L10" s="3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6" customFormat="1" ht="12" customHeight="1">
      <c r="A11" s="20"/>
      <c r="B11" s="25"/>
      <c r="C11" s="20"/>
      <c r="D11" s="103" t="s">
        <v>17</v>
      </c>
      <c r="E11" s="20"/>
      <c r="F11" s="104" t="s">
        <v>18</v>
      </c>
      <c r="G11" s="20"/>
      <c r="H11" s="20"/>
      <c r="I11" s="103" t="s">
        <v>19</v>
      </c>
      <c r="J11" s="104" t="s">
        <v>20</v>
      </c>
      <c r="K11" s="20"/>
      <c r="L11" s="3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6" customFormat="1" ht="12" customHeight="1">
      <c r="A12" s="20"/>
      <c r="B12" s="25"/>
      <c r="C12" s="20"/>
      <c r="D12" s="103" t="s">
        <v>21</v>
      </c>
      <c r="E12" s="20"/>
      <c r="F12" s="104" t="s">
        <v>22</v>
      </c>
      <c r="G12" s="20"/>
      <c r="H12" s="20"/>
      <c r="I12" s="103" t="s">
        <v>23</v>
      </c>
      <c r="J12" s="105" t="str">
        <f>'Rekapitulace stavby'!AN8</f>
        <v>13. 6. 2020</v>
      </c>
      <c r="K12" s="20"/>
      <c r="L12" s="3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6" customFormat="1" ht="21.75" customHeight="1">
      <c r="A13" s="20"/>
      <c r="B13" s="25"/>
      <c r="C13" s="20"/>
      <c r="D13" s="106" t="s">
        <v>25</v>
      </c>
      <c r="E13" s="20"/>
      <c r="F13" s="107" t="s">
        <v>26</v>
      </c>
      <c r="G13" s="20"/>
      <c r="H13" s="20"/>
      <c r="I13" s="106" t="s">
        <v>27</v>
      </c>
      <c r="J13" s="107" t="s">
        <v>28</v>
      </c>
      <c r="K13" s="20"/>
      <c r="L13" s="3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6" customFormat="1" ht="12" customHeight="1">
      <c r="A14" s="20"/>
      <c r="B14" s="25"/>
      <c r="C14" s="20"/>
      <c r="D14" s="103" t="s">
        <v>29</v>
      </c>
      <c r="E14" s="20"/>
      <c r="F14" s="20"/>
      <c r="G14" s="20"/>
      <c r="H14" s="20"/>
      <c r="I14" s="103" t="s">
        <v>30</v>
      </c>
      <c r="J14" s="104">
        <f>IF('Rekapitulace stavby'!AN10="","",'Rekapitulace stavby'!AN10)</f>
      </c>
      <c r="K14" s="20"/>
      <c r="L14" s="3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6" customFormat="1" ht="18" customHeight="1">
      <c r="A15" s="20"/>
      <c r="B15" s="25"/>
      <c r="C15" s="20"/>
      <c r="D15" s="20"/>
      <c r="E15" s="104" t="str">
        <f>IF('Rekapitulace stavby'!E11="","",'Rekapitulace stavby'!E11)</f>
        <v>Město Králův Dvůr</v>
      </c>
      <c r="F15" s="20"/>
      <c r="G15" s="20"/>
      <c r="H15" s="20"/>
      <c r="I15" s="103" t="s">
        <v>32</v>
      </c>
      <c r="J15" s="104">
        <f>IF('Rekapitulace stavby'!AN11="","",'Rekapitulace stavby'!AN11)</f>
      </c>
      <c r="K15" s="20"/>
      <c r="L15" s="3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6" customFormat="1" ht="6.75" customHeight="1">
      <c r="A16" s="20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3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6" customFormat="1" ht="12" customHeight="1">
      <c r="A17" s="20"/>
      <c r="B17" s="25"/>
      <c r="C17" s="20"/>
      <c r="D17" s="103" t="s">
        <v>33</v>
      </c>
      <c r="E17" s="20"/>
      <c r="F17" s="20"/>
      <c r="G17" s="20"/>
      <c r="H17" s="20"/>
      <c r="I17" s="103" t="s">
        <v>30</v>
      </c>
      <c r="J17" s="18" t="s">
        <v>34</v>
      </c>
      <c r="K17" s="20"/>
      <c r="L17" s="3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6" customFormat="1" ht="18" customHeight="1">
      <c r="A18" s="20"/>
      <c r="B18" s="25"/>
      <c r="C18" s="20"/>
      <c r="D18" s="20"/>
      <c r="E18" s="281" t="s">
        <v>35</v>
      </c>
      <c r="F18" s="281"/>
      <c r="G18" s="281"/>
      <c r="H18" s="281"/>
      <c r="I18" s="103" t="s">
        <v>32</v>
      </c>
      <c r="J18" s="18" t="s">
        <v>36</v>
      </c>
      <c r="K18" s="20"/>
      <c r="L18" s="3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6" customFormat="1" ht="6.75" customHeight="1">
      <c r="A19" s="20"/>
      <c r="B19" s="25"/>
      <c r="C19" s="20"/>
      <c r="D19" s="20"/>
      <c r="E19" s="20"/>
      <c r="F19" s="20"/>
      <c r="G19" s="20"/>
      <c r="H19" s="20"/>
      <c r="I19" s="20"/>
      <c r="J19" s="20"/>
      <c r="K19" s="20"/>
      <c r="L19" s="3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6" customFormat="1" ht="12" customHeight="1">
      <c r="A20" s="20"/>
      <c r="B20" s="25"/>
      <c r="C20" s="20"/>
      <c r="D20" s="103" t="s">
        <v>37</v>
      </c>
      <c r="E20" s="20"/>
      <c r="F20" s="20"/>
      <c r="G20" s="20"/>
      <c r="H20" s="20"/>
      <c r="I20" s="103" t="s">
        <v>30</v>
      </c>
      <c r="J20" s="104"/>
      <c r="K20" s="20"/>
      <c r="L20" s="3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6" customFormat="1" ht="18" customHeight="1">
      <c r="A21" s="20"/>
      <c r="B21" s="25"/>
      <c r="C21" s="20"/>
      <c r="D21" s="20"/>
      <c r="E21" s="104" t="s">
        <v>38</v>
      </c>
      <c r="F21" s="20"/>
      <c r="G21" s="20"/>
      <c r="H21" s="20"/>
      <c r="I21" s="103" t="s">
        <v>32</v>
      </c>
      <c r="J21" s="104"/>
      <c r="K21" s="20"/>
      <c r="L21" s="3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6" customFormat="1" ht="6.75" customHeight="1">
      <c r="A22" s="20"/>
      <c r="B22" s="25"/>
      <c r="C22" s="20"/>
      <c r="D22" s="20"/>
      <c r="E22" s="20"/>
      <c r="F22" s="20"/>
      <c r="G22" s="20"/>
      <c r="H22" s="20"/>
      <c r="I22" s="20"/>
      <c r="J22" s="20"/>
      <c r="K22" s="20"/>
      <c r="L22" s="3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6" customFormat="1" ht="12" customHeight="1">
      <c r="A23" s="20"/>
      <c r="B23" s="25"/>
      <c r="C23" s="20"/>
      <c r="D23" s="103" t="s">
        <v>40</v>
      </c>
      <c r="E23" s="20"/>
      <c r="F23" s="20"/>
      <c r="G23" s="20"/>
      <c r="H23" s="20"/>
      <c r="I23" s="103" t="s">
        <v>30</v>
      </c>
      <c r="J23" s="104"/>
      <c r="K23" s="20"/>
      <c r="L23" s="3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6" customFormat="1" ht="18" customHeight="1">
      <c r="A24" s="20"/>
      <c r="B24" s="25"/>
      <c r="C24" s="20"/>
      <c r="D24" s="20"/>
      <c r="E24" s="104" t="s">
        <v>38</v>
      </c>
      <c r="F24" s="20"/>
      <c r="G24" s="20"/>
      <c r="H24" s="20"/>
      <c r="I24" s="103" t="s">
        <v>32</v>
      </c>
      <c r="J24" s="104"/>
      <c r="K24" s="20"/>
      <c r="L24" s="3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6" customFormat="1" ht="6.75" customHeight="1">
      <c r="A25" s="20"/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3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6" customFormat="1" ht="12" customHeight="1">
      <c r="A26" s="20"/>
      <c r="B26" s="25"/>
      <c r="C26" s="20"/>
      <c r="D26" s="103" t="s">
        <v>42</v>
      </c>
      <c r="E26" s="20"/>
      <c r="F26" s="20"/>
      <c r="G26" s="20"/>
      <c r="H26" s="20"/>
      <c r="I26" s="20"/>
      <c r="J26" s="20"/>
      <c r="K26" s="20"/>
      <c r="L26" s="3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111" customFormat="1" ht="16.5" customHeight="1">
      <c r="A27" s="108"/>
      <c r="B27" s="109"/>
      <c r="C27" s="108"/>
      <c r="D27" s="108"/>
      <c r="E27" s="282"/>
      <c r="F27" s="282"/>
      <c r="G27" s="282"/>
      <c r="H27" s="282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6" customFormat="1" ht="6.75" customHeight="1">
      <c r="A28" s="20"/>
      <c r="B28" s="25"/>
      <c r="C28" s="20"/>
      <c r="D28" s="20"/>
      <c r="E28" s="20"/>
      <c r="F28" s="20"/>
      <c r="G28" s="20"/>
      <c r="H28" s="20"/>
      <c r="I28" s="20"/>
      <c r="J28" s="20"/>
      <c r="K28" s="20"/>
      <c r="L28" s="3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6" customFormat="1" ht="6.75" customHeight="1">
      <c r="A29" s="20"/>
      <c r="B29" s="25"/>
      <c r="C29" s="20"/>
      <c r="D29" s="112"/>
      <c r="E29" s="112"/>
      <c r="F29" s="112"/>
      <c r="G29" s="112"/>
      <c r="H29" s="112"/>
      <c r="I29" s="112"/>
      <c r="J29" s="112"/>
      <c r="K29" s="112"/>
      <c r="L29" s="3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6" customFormat="1" ht="25.5" customHeight="1">
      <c r="A30" s="20"/>
      <c r="B30" s="25"/>
      <c r="C30" s="20"/>
      <c r="D30" s="113" t="s">
        <v>44</v>
      </c>
      <c r="E30" s="20"/>
      <c r="F30" s="20"/>
      <c r="G30" s="20"/>
      <c r="H30" s="20"/>
      <c r="I30" s="20"/>
      <c r="J30" s="114">
        <f>ROUND(J128,2)</f>
        <v>2982056.1</v>
      </c>
      <c r="K30" s="20"/>
      <c r="L30" s="3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6" customFormat="1" ht="6.75" customHeight="1">
      <c r="A31" s="20"/>
      <c r="B31" s="25"/>
      <c r="C31" s="20"/>
      <c r="D31" s="112"/>
      <c r="E31" s="112"/>
      <c r="F31" s="112"/>
      <c r="G31" s="112"/>
      <c r="H31" s="112"/>
      <c r="I31" s="112"/>
      <c r="J31" s="112"/>
      <c r="K31" s="112"/>
      <c r="L31" s="3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6" customFormat="1" ht="14.25" customHeight="1">
      <c r="A32" s="20"/>
      <c r="B32" s="25"/>
      <c r="C32" s="20"/>
      <c r="D32" s="20"/>
      <c r="E32" s="20"/>
      <c r="F32" s="115" t="s">
        <v>46</v>
      </c>
      <c r="G32" s="20"/>
      <c r="H32" s="20"/>
      <c r="I32" s="115" t="s">
        <v>45</v>
      </c>
      <c r="J32" s="115" t="s">
        <v>47</v>
      </c>
      <c r="K32" s="20"/>
      <c r="L32" s="3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6" customFormat="1" ht="14.25" customHeight="1">
      <c r="A33" s="20"/>
      <c r="B33" s="25"/>
      <c r="C33" s="20"/>
      <c r="D33" s="116" t="s">
        <v>48</v>
      </c>
      <c r="E33" s="103" t="s">
        <v>49</v>
      </c>
      <c r="F33" s="117">
        <f>ROUND((SUM(BE128:BE587)),2)</f>
        <v>2982056.1</v>
      </c>
      <c r="G33" s="20"/>
      <c r="H33" s="20"/>
      <c r="I33" s="118">
        <v>0.21000000000000002</v>
      </c>
      <c r="J33" s="117">
        <f>ROUND(((SUM(BE128:BE587))*I33),2)</f>
        <v>626231.78</v>
      </c>
      <c r="K33" s="20"/>
      <c r="L33" s="3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6" customFormat="1" ht="14.25" customHeight="1">
      <c r="A34" s="20"/>
      <c r="B34" s="25"/>
      <c r="C34" s="20"/>
      <c r="D34" s="20"/>
      <c r="E34" s="103" t="s">
        <v>50</v>
      </c>
      <c r="F34" s="117">
        <f>ROUND((SUM(BF128:BF587)),2)</f>
        <v>0</v>
      </c>
      <c r="G34" s="20"/>
      <c r="H34" s="20"/>
      <c r="I34" s="118">
        <v>0.15000000000000002</v>
      </c>
      <c r="J34" s="117">
        <f>ROUND(((SUM(BF128:BF587))*I34),2)</f>
        <v>0</v>
      </c>
      <c r="K34" s="20"/>
      <c r="L34" s="3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6" customFormat="1" ht="14.25" customHeight="1" hidden="1">
      <c r="A35" s="20"/>
      <c r="B35" s="25"/>
      <c r="C35" s="20"/>
      <c r="D35" s="20"/>
      <c r="E35" s="103" t="s">
        <v>51</v>
      </c>
      <c r="F35" s="117">
        <f>ROUND((SUM(BG128:BG587)),2)</f>
        <v>0</v>
      </c>
      <c r="G35" s="20"/>
      <c r="H35" s="20"/>
      <c r="I35" s="118">
        <v>0.21000000000000002</v>
      </c>
      <c r="J35" s="117">
        <f>0</f>
        <v>0</v>
      </c>
      <c r="K35" s="20"/>
      <c r="L35" s="3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6" customFormat="1" ht="14.25" customHeight="1" hidden="1">
      <c r="A36" s="20"/>
      <c r="B36" s="25"/>
      <c r="C36" s="20"/>
      <c r="D36" s="20"/>
      <c r="E36" s="103" t="s">
        <v>52</v>
      </c>
      <c r="F36" s="117">
        <f>ROUND((SUM(BH128:BH587)),2)</f>
        <v>0</v>
      </c>
      <c r="G36" s="20"/>
      <c r="H36" s="20"/>
      <c r="I36" s="118">
        <v>0.15000000000000002</v>
      </c>
      <c r="J36" s="117">
        <f>0</f>
        <v>0</v>
      </c>
      <c r="K36" s="20"/>
      <c r="L36" s="3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6" customFormat="1" ht="14.25" customHeight="1" hidden="1">
      <c r="A37" s="20"/>
      <c r="B37" s="25"/>
      <c r="C37" s="20"/>
      <c r="D37" s="20"/>
      <c r="E37" s="103" t="s">
        <v>53</v>
      </c>
      <c r="F37" s="117">
        <f>ROUND((SUM(BI128:BI587)),2)</f>
        <v>0</v>
      </c>
      <c r="G37" s="20"/>
      <c r="H37" s="20"/>
      <c r="I37" s="118">
        <v>0</v>
      </c>
      <c r="J37" s="117">
        <f>0</f>
        <v>0</v>
      </c>
      <c r="K37" s="20"/>
      <c r="L37" s="3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6" customFormat="1" ht="6.75" customHeight="1">
      <c r="A38" s="20"/>
      <c r="B38" s="25"/>
      <c r="C38" s="20"/>
      <c r="D38" s="20"/>
      <c r="E38" s="20"/>
      <c r="F38" s="20"/>
      <c r="G38" s="20"/>
      <c r="H38" s="20"/>
      <c r="I38" s="20"/>
      <c r="J38" s="20"/>
      <c r="K38" s="20"/>
      <c r="L38" s="3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6" customFormat="1" ht="25.5" customHeight="1">
      <c r="A39" s="20"/>
      <c r="B39" s="25"/>
      <c r="C39" s="119"/>
      <c r="D39" s="120" t="s">
        <v>54</v>
      </c>
      <c r="E39" s="121"/>
      <c r="F39" s="121"/>
      <c r="G39" s="122" t="s">
        <v>55</v>
      </c>
      <c r="H39" s="123" t="s">
        <v>56</v>
      </c>
      <c r="I39" s="121"/>
      <c r="J39" s="124">
        <f>SUM(J30:J37)</f>
        <v>3608287.88</v>
      </c>
      <c r="K39" s="125"/>
      <c r="L39" s="3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6" customFormat="1" ht="14.25" customHeight="1">
      <c r="A40" s="20"/>
      <c r="B40" s="25"/>
      <c r="C40" s="20"/>
      <c r="D40" s="20"/>
      <c r="E40" s="20"/>
      <c r="F40" s="20"/>
      <c r="G40" s="20"/>
      <c r="H40" s="20"/>
      <c r="I40" s="20"/>
      <c r="J40" s="20"/>
      <c r="K40" s="20"/>
      <c r="L40" s="3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s="26" customFormat="1" ht="14.25" customHeight="1">
      <c r="B49" s="39"/>
      <c r="D49" s="126" t="s">
        <v>57</v>
      </c>
      <c r="E49" s="127"/>
      <c r="F49" s="127"/>
      <c r="G49" s="126" t="s">
        <v>58</v>
      </c>
      <c r="H49" s="127"/>
      <c r="I49" s="127"/>
      <c r="J49" s="127"/>
      <c r="K49" s="127"/>
      <c r="L49" s="39"/>
    </row>
    <row r="50" spans="2:12" ht="11.25">
      <c r="B50" s="6"/>
      <c r="L50" s="6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1:31" s="26" customFormat="1" ht="12.75">
      <c r="A60" s="20"/>
      <c r="B60" s="25"/>
      <c r="C60" s="20"/>
      <c r="D60" s="128" t="s">
        <v>59</v>
      </c>
      <c r="E60" s="129"/>
      <c r="F60" s="130" t="s">
        <v>60</v>
      </c>
      <c r="G60" s="128" t="s">
        <v>59</v>
      </c>
      <c r="H60" s="129"/>
      <c r="I60" s="129"/>
      <c r="J60" s="131" t="s">
        <v>60</v>
      </c>
      <c r="K60" s="129"/>
      <c r="L60" s="39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12" ht="11.25">
      <c r="B61" s="6"/>
      <c r="L61" s="6"/>
    </row>
    <row r="62" spans="2:12" ht="11.25">
      <c r="B62" s="6"/>
      <c r="L62" s="6"/>
    </row>
    <row r="63" spans="2:12" ht="12.75" customHeight="1">
      <c r="B63" s="6"/>
      <c r="G63" s="283" t="s">
        <v>61</v>
      </c>
      <c r="H63" s="283"/>
      <c r="L63" s="6"/>
    </row>
    <row r="64" spans="1:31" s="26" customFormat="1" ht="12.75">
      <c r="A64" s="20"/>
      <c r="B64" s="25"/>
      <c r="C64" s="20"/>
      <c r="D64" s="126" t="s">
        <v>62</v>
      </c>
      <c r="E64" s="132"/>
      <c r="F64" s="132"/>
      <c r="G64" s="126" t="s">
        <v>63</v>
      </c>
      <c r="H64" s="132"/>
      <c r="I64" s="132"/>
      <c r="J64" s="132"/>
      <c r="K64" s="132"/>
      <c r="L64" s="39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12" ht="11.25">
      <c r="B65" s="6"/>
      <c r="L65" s="6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1:31" s="26" customFormat="1" ht="12.75">
      <c r="A75" s="20"/>
      <c r="B75" s="25"/>
      <c r="C75" s="20"/>
      <c r="D75" s="128" t="s">
        <v>59</v>
      </c>
      <c r="E75" s="129"/>
      <c r="F75" s="130" t="s">
        <v>60</v>
      </c>
      <c r="G75" s="128" t="s">
        <v>59</v>
      </c>
      <c r="H75" s="129"/>
      <c r="I75" s="129"/>
      <c r="J75" s="131" t="s">
        <v>60</v>
      </c>
      <c r="K75" s="129"/>
      <c r="L75" s="39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6" customFormat="1" ht="14.25" customHeight="1">
      <c r="A76" s="20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3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80" spans="1:31" s="26" customFormat="1" ht="6.75" customHeight="1">
      <c r="A80" s="20"/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39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6" customFormat="1" ht="24.75" customHeight="1">
      <c r="A81" s="20"/>
      <c r="B81" s="21"/>
      <c r="C81" s="9" t="s">
        <v>101</v>
      </c>
      <c r="D81" s="22"/>
      <c r="E81" s="22"/>
      <c r="F81" s="22"/>
      <c r="G81" s="22"/>
      <c r="H81" s="22"/>
      <c r="I81" s="22"/>
      <c r="J81" s="22"/>
      <c r="K81" s="22"/>
      <c r="L81" s="3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6" customFormat="1" ht="6.75" customHeight="1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3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6" customFormat="1" ht="12" customHeight="1">
      <c r="A83" s="20"/>
      <c r="B83" s="21"/>
      <c r="C83" s="14" t="s">
        <v>15</v>
      </c>
      <c r="D83" s="22"/>
      <c r="E83" s="22"/>
      <c r="F83" s="22"/>
      <c r="G83" s="22"/>
      <c r="H83" s="22"/>
      <c r="I83" s="22"/>
      <c r="J83" s="22"/>
      <c r="K83" s="22"/>
      <c r="L83" s="3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6" customFormat="1" ht="16.5" customHeight="1">
      <c r="A84" s="20"/>
      <c r="B84" s="21"/>
      <c r="C84" s="22"/>
      <c r="D84" s="22"/>
      <c r="E84" s="278" t="str">
        <f>E7</f>
        <v>Autobusové zastávky v obci Křižatky- II etapa 2 - index</v>
      </c>
      <c r="F84" s="278"/>
      <c r="G84" s="278"/>
      <c r="H84" s="278"/>
      <c r="I84" s="22"/>
      <c r="J84" s="22"/>
      <c r="K84" s="22"/>
      <c r="L84" s="3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6" customFormat="1" ht="12" customHeight="1">
      <c r="A85" s="20"/>
      <c r="B85" s="21"/>
      <c r="C85" s="14" t="s">
        <v>99</v>
      </c>
      <c r="D85" s="22"/>
      <c r="E85" s="22"/>
      <c r="F85" s="22"/>
      <c r="G85" s="22"/>
      <c r="H85" s="22"/>
      <c r="I85" s="22"/>
      <c r="J85" s="22"/>
      <c r="K85" s="22"/>
      <c r="L85" s="3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6" customFormat="1" ht="30" customHeight="1">
      <c r="A86" s="20"/>
      <c r="B86" s="21"/>
      <c r="C86" s="22"/>
      <c r="D86" s="22"/>
      <c r="E86" s="269" t="str">
        <f>E9</f>
        <v>08012021_SC_2 - Autobusové zastávky v obci Křižatky- II etapa 2 - stavební část</v>
      </c>
      <c r="F86" s="269"/>
      <c r="G86" s="269"/>
      <c r="H86" s="269"/>
      <c r="I86" s="22"/>
      <c r="J86" s="22"/>
      <c r="K86" s="22"/>
      <c r="L86" s="3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6" customFormat="1" ht="6.75" customHeight="1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3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6" customFormat="1" ht="12" customHeight="1">
      <c r="A88" s="20"/>
      <c r="B88" s="21"/>
      <c r="C88" s="14" t="s">
        <v>21</v>
      </c>
      <c r="D88" s="22"/>
      <c r="E88" s="22"/>
      <c r="F88" s="15" t="str">
        <f>F12</f>
        <v>Křížatky</v>
      </c>
      <c r="G88" s="22"/>
      <c r="H88" s="22"/>
      <c r="I88" s="14" t="s">
        <v>23</v>
      </c>
      <c r="J88" s="137" t="str">
        <f>IF(J12="","",J12)</f>
        <v>13. 6. 2020</v>
      </c>
      <c r="K88" s="22"/>
      <c r="L88" s="3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6" customFormat="1" ht="6.75" customHeight="1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3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6" customFormat="1" ht="15" customHeight="1">
      <c r="A90" s="20"/>
      <c r="B90" s="21"/>
      <c r="C90" s="14" t="s">
        <v>29</v>
      </c>
      <c r="D90" s="22"/>
      <c r="E90" s="22"/>
      <c r="F90" s="15" t="str">
        <f>E15</f>
        <v>Město Králův Dvůr</v>
      </c>
      <c r="G90" s="22"/>
      <c r="H90" s="22"/>
      <c r="I90" s="14" t="s">
        <v>37</v>
      </c>
      <c r="J90" s="138" t="str">
        <f>E21</f>
        <v>SunCad, s.r.o. Praha</v>
      </c>
      <c r="K90" s="22"/>
      <c r="L90" s="3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6" customFormat="1" ht="15" customHeight="1">
      <c r="A91" s="20"/>
      <c r="B91" s="21"/>
      <c r="C91" s="14" t="s">
        <v>33</v>
      </c>
      <c r="D91" s="22"/>
      <c r="E91" s="22"/>
      <c r="F91" s="15" t="str">
        <f>IF(E18="","",E18)</f>
        <v>Technické služby a stavby Šestajovice a.s.</v>
      </c>
      <c r="G91" s="22"/>
      <c r="H91" s="22"/>
      <c r="I91" s="14" t="s">
        <v>40</v>
      </c>
      <c r="J91" s="138" t="str">
        <f>E24</f>
        <v>SunCad, s.r.o. Praha</v>
      </c>
      <c r="K91" s="22"/>
      <c r="L91" s="3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6" customFormat="1" ht="9.75" customHeight="1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3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6" customFormat="1" ht="29.25" customHeight="1">
      <c r="A93" s="20"/>
      <c r="B93" s="21"/>
      <c r="C93" s="139" t="s">
        <v>102</v>
      </c>
      <c r="D93" s="140"/>
      <c r="E93" s="140"/>
      <c r="F93" s="140"/>
      <c r="G93" s="140"/>
      <c r="H93" s="140"/>
      <c r="I93" s="140"/>
      <c r="J93" s="141" t="s">
        <v>103</v>
      </c>
      <c r="K93" s="140"/>
      <c r="L93" s="3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6" customFormat="1" ht="9.75" customHeight="1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3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47" s="26" customFormat="1" ht="22.5" customHeight="1">
      <c r="A95" s="20"/>
      <c r="B95" s="21"/>
      <c r="C95" s="142" t="s">
        <v>104</v>
      </c>
      <c r="D95" s="22"/>
      <c r="E95" s="22"/>
      <c r="F95" s="22"/>
      <c r="G95" s="22"/>
      <c r="H95" s="22"/>
      <c r="I95" s="22"/>
      <c r="J95" s="143">
        <f>J128</f>
        <v>2982056.1</v>
      </c>
      <c r="K95" s="22"/>
      <c r="L95" s="3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U95" s="3" t="s">
        <v>105</v>
      </c>
    </row>
    <row r="96" spans="2:12" s="144" customFormat="1" ht="24.75" customHeight="1">
      <c r="B96" s="145"/>
      <c r="C96" s="146"/>
      <c r="D96" s="147" t="s">
        <v>106</v>
      </c>
      <c r="E96" s="148"/>
      <c r="F96" s="148"/>
      <c r="G96" s="148"/>
      <c r="H96" s="148"/>
      <c r="I96" s="148"/>
      <c r="J96" s="149">
        <f>J129</f>
        <v>2602103.5500000003</v>
      </c>
      <c r="K96" s="146"/>
      <c r="L96" s="150"/>
    </row>
    <row r="97" spans="2:12" s="151" customFormat="1" ht="19.5" customHeight="1">
      <c r="B97" s="152"/>
      <c r="C97" s="153"/>
      <c r="D97" s="154" t="s">
        <v>107</v>
      </c>
      <c r="E97" s="155"/>
      <c r="F97" s="155"/>
      <c r="G97" s="155"/>
      <c r="H97" s="155"/>
      <c r="I97" s="155"/>
      <c r="J97" s="156">
        <f>J130</f>
        <v>331169.55999999994</v>
      </c>
      <c r="K97" s="153"/>
      <c r="L97" s="157"/>
    </row>
    <row r="98" spans="2:12" s="151" customFormat="1" ht="19.5" customHeight="1">
      <c r="B98" s="152"/>
      <c r="C98" s="153"/>
      <c r="D98" s="154" t="s">
        <v>108</v>
      </c>
      <c r="E98" s="155"/>
      <c r="F98" s="155"/>
      <c r="G98" s="155"/>
      <c r="H98" s="155"/>
      <c r="I98" s="155"/>
      <c r="J98" s="156">
        <f>J277</f>
        <v>94812.9</v>
      </c>
      <c r="K98" s="153"/>
      <c r="L98" s="157"/>
    </row>
    <row r="99" spans="2:12" s="151" customFormat="1" ht="19.5" customHeight="1">
      <c r="B99" s="152"/>
      <c r="C99" s="153"/>
      <c r="D99" s="154" t="s">
        <v>109</v>
      </c>
      <c r="E99" s="155"/>
      <c r="F99" s="155"/>
      <c r="G99" s="155"/>
      <c r="H99" s="155"/>
      <c r="I99" s="155"/>
      <c r="J99" s="156">
        <f>J292</f>
        <v>23031.6</v>
      </c>
      <c r="K99" s="153"/>
      <c r="L99" s="157"/>
    </row>
    <row r="100" spans="2:12" s="151" customFormat="1" ht="19.5" customHeight="1">
      <c r="B100" s="152"/>
      <c r="C100" s="153"/>
      <c r="D100" s="154" t="s">
        <v>110</v>
      </c>
      <c r="E100" s="155"/>
      <c r="F100" s="155"/>
      <c r="G100" s="155"/>
      <c r="H100" s="155"/>
      <c r="I100" s="155"/>
      <c r="J100" s="156">
        <f>J316</f>
        <v>964774.31</v>
      </c>
      <c r="K100" s="153"/>
      <c r="L100" s="157"/>
    </row>
    <row r="101" spans="2:12" s="151" customFormat="1" ht="19.5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J384</f>
        <v>273914.05</v>
      </c>
      <c r="K101" s="153"/>
      <c r="L101" s="157"/>
    </row>
    <row r="102" spans="2:12" s="151" customFormat="1" ht="19.5" customHeight="1">
      <c r="B102" s="152"/>
      <c r="C102" s="153"/>
      <c r="D102" s="154" t="s">
        <v>112</v>
      </c>
      <c r="E102" s="155"/>
      <c r="F102" s="155"/>
      <c r="G102" s="155"/>
      <c r="H102" s="155"/>
      <c r="I102" s="155"/>
      <c r="J102" s="156">
        <f>J426</f>
        <v>432474.13</v>
      </c>
      <c r="K102" s="153"/>
      <c r="L102" s="157"/>
    </row>
    <row r="103" spans="2:12" s="151" customFormat="1" ht="19.5" customHeight="1">
      <c r="B103" s="152"/>
      <c r="C103" s="153"/>
      <c r="D103" s="154" t="s">
        <v>113</v>
      </c>
      <c r="E103" s="155"/>
      <c r="F103" s="155"/>
      <c r="G103" s="155"/>
      <c r="H103" s="155"/>
      <c r="I103" s="155"/>
      <c r="J103" s="156">
        <f>J527</f>
        <v>445739.67</v>
      </c>
      <c r="K103" s="153"/>
      <c r="L103" s="157"/>
    </row>
    <row r="104" spans="2:12" s="151" customFormat="1" ht="19.5" customHeight="1">
      <c r="B104" s="152"/>
      <c r="C104" s="153"/>
      <c r="D104" s="154" t="s">
        <v>114</v>
      </c>
      <c r="E104" s="155"/>
      <c r="F104" s="155"/>
      <c r="G104" s="155"/>
      <c r="H104" s="155"/>
      <c r="I104" s="155"/>
      <c r="J104" s="156">
        <f>J571</f>
        <v>36187.33</v>
      </c>
      <c r="K104" s="153"/>
      <c r="L104" s="157"/>
    </row>
    <row r="105" spans="2:12" s="144" customFormat="1" ht="24.75" customHeight="1">
      <c r="B105" s="145"/>
      <c r="C105" s="146"/>
      <c r="D105" s="147" t="s">
        <v>115</v>
      </c>
      <c r="E105" s="148"/>
      <c r="F105" s="148"/>
      <c r="G105" s="148"/>
      <c r="H105" s="148"/>
      <c r="I105" s="148"/>
      <c r="J105" s="149">
        <f>J574</f>
        <v>64252.55</v>
      </c>
      <c r="K105" s="146"/>
      <c r="L105" s="150"/>
    </row>
    <row r="106" spans="2:12" s="151" customFormat="1" ht="19.5" customHeight="1">
      <c r="B106" s="152"/>
      <c r="C106" s="153"/>
      <c r="D106" s="154" t="s">
        <v>116</v>
      </c>
      <c r="E106" s="155"/>
      <c r="F106" s="155"/>
      <c r="G106" s="155"/>
      <c r="H106" s="155"/>
      <c r="I106" s="155"/>
      <c r="J106" s="156">
        <f>J575</f>
        <v>64252.55</v>
      </c>
      <c r="K106" s="153"/>
      <c r="L106" s="157"/>
    </row>
    <row r="107" spans="2:12" s="144" customFormat="1" ht="24.75" customHeight="1">
      <c r="B107" s="145"/>
      <c r="C107" s="146"/>
      <c r="D107" s="147" t="s">
        <v>117</v>
      </c>
      <c r="E107" s="148"/>
      <c r="F107" s="148"/>
      <c r="G107" s="148"/>
      <c r="H107" s="148"/>
      <c r="I107" s="148"/>
      <c r="J107" s="149">
        <f>J584</f>
        <v>315700</v>
      </c>
      <c r="K107" s="146"/>
      <c r="L107" s="150"/>
    </row>
    <row r="108" spans="2:12" s="151" customFormat="1" ht="19.5" customHeight="1">
      <c r="B108" s="152"/>
      <c r="C108" s="153"/>
      <c r="D108" s="154" t="s">
        <v>118</v>
      </c>
      <c r="E108" s="155"/>
      <c r="F108" s="155"/>
      <c r="G108" s="155"/>
      <c r="H108" s="155"/>
      <c r="I108" s="155"/>
      <c r="J108" s="156">
        <f>J585</f>
        <v>315700</v>
      </c>
      <c r="K108" s="153"/>
      <c r="L108" s="157"/>
    </row>
    <row r="109" spans="1:31" s="26" customFormat="1" ht="21.75" customHeight="1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39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s="26" customFormat="1" ht="6.75" customHeight="1">
      <c r="A110" s="20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4" spans="1:31" s="26" customFormat="1" ht="6.75" customHeight="1">
      <c r="A114" s="2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3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6" customFormat="1" ht="24.75" customHeight="1">
      <c r="A115" s="20"/>
      <c r="B115" s="21"/>
      <c r="C115" s="9" t="s">
        <v>119</v>
      </c>
      <c r="D115" s="22"/>
      <c r="E115" s="22"/>
      <c r="F115" s="22"/>
      <c r="G115" s="22"/>
      <c r="H115" s="22"/>
      <c r="I115" s="22"/>
      <c r="J115" s="22"/>
      <c r="K115" s="22"/>
      <c r="L115" s="3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6" customFormat="1" ht="6.75" customHeight="1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3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6" customFormat="1" ht="12" customHeight="1">
      <c r="A117" s="20"/>
      <c r="B117" s="21"/>
      <c r="C117" s="14" t="s">
        <v>15</v>
      </c>
      <c r="D117" s="22"/>
      <c r="E117" s="22"/>
      <c r="F117" s="22"/>
      <c r="G117" s="22"/>
      <c r="H117" s="22"/>
      <c r="I117" s="22"/>
      <c r="J117" s="22"/>
      <c r="K117" s="22"/>
      <c r="L117" s="3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6" customFormat="1" ht="16.5" customHeight="1">
      <c r="A118" s="20"/>
      <c r="B118" s="21"/>
      <c r="C118" s="22"/>
      <c r="D118" s="22"/>
      <c r="E118" s="278" t="str">
        <f>E7</f>
        <v>Autobusové zastávky v obci Křižatky- II etapa 2 - index</v>
      </c>
      <c r="F118" s="278"/>
      <c r="G118" s="278"/>
      <c r="H118" s="278"/>
      <c r="I118" s="22"/>
      <c r="J118" s="22"/>
      <c r="K118" s="22"/>
      <c r="L118" s="3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6" customFormat="1" ht="12" customHeight="1">
      <c r="A119" s="20"/>
      <c r="B119" s="21"/>
      <c r="C119" s="14" t="s">
        <v>99</v>
      </c>
      <c r="D119" s="22"/>
      <c r="E119" s="22"/>
      <c r="F119" s="22"/>
      <c r="G119" s="22"/>
      <c r="H119" s="22"/>
      <c r="I119" s="22"/>
      <c r="J119" s="22"/>
      <c r="K119" s="22"/>
      <c r="L119" s="3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6" customFormat="1" ht="30" customHeight="1">
      <c r="A120" s="20"/>
      <c r="B120" s="21"/>
      <c r="C120" s="22"/>
      <c r="D120" s="22"/>
      <c r="E120" s="269" t="str">
        <f>E9</f>
        <v>08012021_SC_2 - Autobusové zastávky v obci Křižatky- II etapa 2 - stavební část</v>
      </c>
      <c r="F120" s="269"/>
      <c r="G120" s="269"/>
      <c r="H120" s="269"/>
      <c r="I120" s="22"/>
      <c r="J120" s="22"/>
      <c r="K120" s="22"/>
      <c r="L120" s="3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6" customFormat="1" ht="6.75" customHeight="1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3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6" customFormat="1" ht="12" customHeight="1">
      <c r="A122" s="20"/>
      <c r="B122" s="21"/>
      <c r="C122" s="14" t="s">
        <v>21</v>
      </c>
      <c r="D122" s="22"/>
      <c r="E122" s="22"/>
      <c r="F122" s="15" t="str">
        <f>F12</f>
        <v>Křížatky</v>
      </c>
      <c r="G122" s="22"/>
      <c r="H122" s="22"/>
      <c r="I122" s="14" t="s">
        <v>23</v>
      </c>
      <c r="J122" s="137" t="str">
        <f>IF(J12="","",J12)</f>
        <v>13. 6. 2020</v>
      </c>
      <c r="K122" s="22"/>
      <c r="L122" s="3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26" customFormat="1" ht="6.75" customHeight="1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39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s="26" customFormat="1" ht="15" customHeight="1">
      <c r="A124" s="20"/>
      <c r="B124" s="21"/>
      <c r="C124" s="14" t="s">
        <v>29</v>
      </c>
      <c r="D124" s="22"/>
      <c r="E124" s="22"/>
      <c r="F124" s="15" t="str">
        <f>E15</f>
        <v>Město Králův Dvůr</v>
      </c>
      <c r="G124" s="22"/>
      <c r="H124" s="22"/>
      <c r="I124" s="14" t="s">
        <v>37</v>
      </c>
      <c r="J124" s="138" t="str">
        <f>E21</f>
        <v>SunCad, s.r.o. Praha</v>
      </c>
      <c r="K124" s="22"/>
      <c r="L124" s="39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s="26" customFormat="1" ht="15" customHeight="1">
      <c r="A125" s="20"/>
      <c r="B125" s="21"/>
      <c r="C125" s="14" t="s">
        <v>33</v>
      </c>
      <c r="D125" s="22"/>
      <c r="E125" s="22"/>
      <c r="F125" s="15" t="str">
        <f>IF(E18="","",E18)</f>
        <v>Technické služby a stavby Šestajovice a.s.</v>
      </c>
      <c r="G125" s="22"/>
      <c r="H125" s="22"/>
      <c r="I125" s="14" t="s">
        <v>40</v>
      </c>
      <c r="J125" s="138" t="str">
        <f>E24</f>
        <v>SunCad, s.r.o. Praha</v>
      </c>
      <c r="K125" s="22"/>
      <c r="L125" s="39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s="26" customFormat="1" ht="9.75" customHeight="1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39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s="164" customFormat="1" ht="29.25" customHeight="1">
      <c r="A127" s="158"/>
      <c r="B127" s="159"/>
      <c r="C127" s="160" t="s">
        <v>120</v>
      </c>
      <c r="D127" s="161" t="s">
        <v>70</v>
      </c>
      <c r="E127" s="161" t="s">
        <v>66</v>
      </c>
      <c r="F127" s="161" t="s">
        <v>67</v>
      </c>
      <c r="G127" s="161" t="s">
        <v>121</v>
      </c>
      <c r="H127" s="161" t="s">
        <v>122</v>
      </c>
      <c r="I127" s="161" t="s">
        <v>123</v>
      </c>
      <c r="J127" s="161" t="s">
        <v>103</v>
      </c>
      <c r="K127" s="162" t="s">
        <v>124</v>
      </c>
      <c r="L127" s="163"/>
      <c r="M127" s="65"/>
      <c r="N127" s="66" t="s">
        <v>48</v>
      </c>
      <c r="O127" s="66" t="s">
        <v>125</v>
      </c>
      <c r="P127" s="66" t="s">
        <v>126</v>
      </c>
      <c r="Q127" s="66" t="s">
        <v>127</v>
      </c>
      <c r="R127" s="66" t="s">
        <v>128</v>
      </c>
      <c r="S127" s="66" t="s">
        <v>129</v>
      </c>
      <c r="T127" s="67" t="s">
        <v>130</v>
      </c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1:63" s="26" customFormat="1" ht="22.5" customHeight="1">
      <c r="A128" s="20"/>
      <c r="B128" s="21"/>
      <c r="C128" s="73" t="s">
        <v>131</v>
      </c>
      <c r="D128" s="22"/>
      <c r="E128" s="22"/>
      <c r="F128" s="22"/>
      <c r="G128" s="22"/>
      <c r="H128" s="22"/>
      <c r="I128" s="22"/>
      <c r="J128" s="165">
        <f>BK128</f>
        <v>2982056.1</v>
      </c>
      <c r="K128" s="22"/>
      <c r="L128" s="25"/>
      <c r="M128" s="68"/>
      <c r="N128" s="166"/>
      <c r="O128" s="69"/>
      <c r="P128" s="167">
        <f>P129+P574+P584</f>
        <v>0</v>
      </c>
      <c r="Q128" s="69"/>
      <c r="R128" s="167">
        <f>R129+R574+R584</f>
        <v>334.43239635000003</v>
      </c>
      <c r="S128" s="69"/>
      <c r="T128" s="168">
        <f>T129+T574+T584</f>
        <v>335.5375</v>
      </c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T128" s="3" t="s">
        <v>84</v>
      </c>
      <c r="AU128" s="3" t="s">
        <v>105</v>
      </c>
      <c r="BK128" s="169">
        <f>BK129+BK574+BK584</f>
        <v>2982056.1</v>
      </c>
    </row>
    <row r="129" spans="2:63" s="170" customFormat="1" ht="25.5" customHeight="1">
      <c r="B129" s="171"/>
      <c r="C129" s="172"/>
      <c r="D129" s="173" t="s">
        <v>84</v>
      </c>
      <c r="E129" s="174" t="s">
        <v>132</v>
      </c>
      <c r="F129" s="174" t="s">
        <v>133</v>
      </c>
      <c r="G129" s="172"/>
      <c r="H129" s="172"/>
      <c r="I129" s="175"/>
      <c r="J129" s="176">
        <f>BK129</f>
        <v>2602103.5500000003</v>
      </c>
      <c r="K129" s="172"/>
      <c r="L129" s="177"/>
      <c r="M129" s="178"/>
      <c r="N129" s="179"/>
      <c r="O129" s="179"/>
      <c r="P129" s="180">
        <f>P130+P277+P292+P316+P384+P426+P527+P571</f>
        <v>0</v>
      </c>
      <c r="Q129" s="179"/>
      <c r="R129" s="180">
        <f>R130+R277+R292+R316+R384+R426+R527+R571</f>
        <v>326.01173635000004</v>
      </c>
      <c r="S129" s="179"/>
      <c r="T129" s="181">
        <f>T130+T277+T292+T316+T384+T426+T527+T571</f>
        <v>335.5375</v>
      </c>
      <c r="AR129" s="182" t="s">
        <v>93</v>
      </c>
      <c r="AT129" s="183" t="s">
        <v>84</v>
      </c>
      <c r="AU129" s="183" t="s">
        <v>85</v>
      </c>
      <c r="AY129" s="182" t="s">
        <v>134</v>
      </c>
      <c r="BK129" s="184">
        <f>BK130+BK277+BK292+BK316+BK384+BK426+BK527+BK571</f>
        <v>2602103.5500000003</v>
      </c>
    </row>
    <row r="130" spans="2:63" s="170" customFormat="1" ht="22.5" customHeight="1">
      <c r="B130" s="171"/>
      <c r="C130" s="172"/>
      <c r="D130" s="173" t="s">
        <v>84</v>
      </c>
      <c r="E130" s="185" t="s">
        <v>93</v>
      </c>
      <c r="F130" s="185" t="s">
        <v>135</v>
      </c>
      <c r="G130" s="172"/>
      <c r="H130" s="172"/>
      <c r="I130" s="175"/>
      <c r="J130" s="186">
        <f>BK130</f>
        <v>331169.55999999994</v>
      </c>
      <c r="K130" s="172"/>
      <c r="L130" s="177"/>
      <c r="M130" s="178"/>
      <c r="N130" s="179"/>
      <c r="O130" s="179"/>
      <c r="P130" s="180">
        <f>SUM(P131:P276)</f>
        <v>0</v>
      </c>
      <c r="Q130" s="179"/>
      <c r="R130" s="180">
        <f>SUM(R131:R276)</f>
        <v>81.13834999999999</v>
      </c>
      <c r="S130" s="179"/>
      <c r="T130" s="181">
        <f>SUM(T131:T276)</f>
        <v>321.70000000000005</v>
      </c>
      <c r="AR130" s="182" t="s">
        <v>93</v>
      </c>
      <c r="AT130" s="183" t="s">
        <v>84</v>
      </c>
      <c r="AU130" s="183" t="s">
        <v>93</v>
      </c>
      <c r="AY130" s="182" t="s">
        <v>134</v>
      </c>
      <c r="BK130" s="184">
        <f>SUM(BK131:BK276)</f>
        <v>331169.55999999994</v>
      </c>
    </row>
    <row r="131" spans="1:65" s="26" customFormat="1" ht="24" customHeight="1">
      <c r="A131" s="20"/>
      <c r="B131" s="21"/>
      <c r="C131" s="187" t="s">
        <v>93</v>
      </c>
      <c r="D131" s="187" t="s">
        <v>136</v>
      </c>
      <c r="E131" s="188" t="s">
        <v>137</v>
      </c>
      <c r="F131" s="189" t="s">
        <v>138</v>
      </c>
      <c r="G131" s="190" t="s">
        <v>139</v>
      </c>
      <c r="H131" s="191">
        <v>15</v>
      </c>
      <c r="I131" s="192">
        <v>112</v>
      </c>
      <c r="J131" s="193">
        <f>ROUND(I131*H131,2)</f>
        <v>1680</v>
      </c>
      <c r="K131" s="189" t="s">
        <v>140</v>
      </c>
      <c r="L131" s="25"/>
      <c r="M131" s="194"/>
      <c r="N131" s="195" t="s">
        <v>49</v>
      </c>
      <c r="O131" s="61"/>
      <c r="P131" s="196">
        <f>O131*H131</f>
        <v>0</v>
      </c>
      <c r="Q131" s="196">
        <v>0</v>
      </c>
      <c r="R131" s="196">
        <f>Q131*H131</f>
        <v>0</v>
      </c>
      <c r="S131" s="196">
        <v>0.26</v>
      </c>
      <c r="T131" s="197">
        <f>S131*H131</f>
        <v>3.9000000000000004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R131" s="198" t="s">
        <v>141</v>
      </c>
      <c r="AT131" s="198" t="s">
        <v>136</v>
      </c>
      <c r="AU131" s="198" t="s">
        <v>20</v>
      </c>
      <c r="AY131" s="3" t="s">
        <v>134</v>
      </c>
      <c r="BE131" s="199">
        <f>IF(N131="základní",J131,0)</f>
        <v>1680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3" t="s">
        <v>93</v>
      </c>
      <c r="BK131" s="199">
        <f>ROUND(I131*H131,2)</f>
        <v>1680</v>
      </c>
      <c r="BL131" s="3" t="s">
        <v>141</v>
      </c>
      <c r="BM131" s="198" t="s">
        <v>142</v>
      </c>
    </row>
    <row r="132" spans="1:47" s="26" customFormat="1" ht="39">
      <c r="A132" s="20"/>
      <c r="B132" s="21"/>
      <c r="C132" s="22"/>
      <c r="D132" s="200" t="s">
        <v>143</v>
      </c>
      <c r="E132" s="22"/>
      <c r="F132" s="201" t="s">
        <v>144</v>
      </c>
      <c r="G132" s="22"/>
      <c r="H132" s="22"/>
      <c r="I132" s="202"/>
      <c r="J132" s="22"/>
      <c r="K132" s="22"/>
      <c r="L132" s="25"/>
      <c r="M132" s="203"/>
      <c r="N132" s="204"/>
      <c r="O132" s="61"/>
      <c r="P132" s="61"/>
      <c r="Q132" s="61"/>
      <c r="R132" s="61"/>
      <c r="S132" s="61"/>
      <c r="T132" s="62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T132" s="3" t="s">
        <v>143</v>
      </c>
      <c r="AU132" s="3" t="s">
        <v>20</v>
      </c>
    </row>
    <row r="133" spans="2:51" s="205" customFormat="1" ht="11.25">
      <c r="B133" s="206"/>
      <c r="C133" s="207"/>
      <c r="D133" s="200" t="s">
        <v>145</v>
      </c>
      <c r="E133" s="208"/>
      <c r="F133" s="209" t="s">
        <v>146</v>
      </c>
      <c r="G133" s="207"/>
      <c r="H133" s="208"/>
      <c r="I133" s="210"/>
      <c r="J133" s="207"/>
      <c r="K133" s="207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145</v>
      </c>
      <c r="AU133" s="215" t="s">
        <v>20</v>
      </c>
      <c r="AV133" s="205" t="s">
        <v>93</v>
      </c>
      <c r="AW133" s="205" t="s">
        <v>39</v>
      </c>
      <c r="AX133" s="205" t="s">
        <v>85</v>
      </c>
      <c r="AY133" s="215" t="s">
        <v>134</v>
      </c>
    </row>
    <row r="134" spans="2:51" s="216" customFormat="1" ht="11.25">
      <c r="B134" s="217"/>
      <c r="C134" s="218"/>
      <c r="D134" s="200" t="s">
        <v>145</v>
      </c>
      <c r="E134" s="219"/>
      <c r="F134" s="220" t="s">
        <v>7</v>
      </c>
      <c r="G134" s="218"/>
      <c r="H134" s="221">
        <v>15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145</v>
      </c>
      <c r="AU134" s="227" t="s">
        <v>20</v>
      </c>
      <c r="AV134" s="216" t="s">
        <v>20</v>
      </c>
      <c r="AW134" s="216" t="s">
        <v>39</v>
      </c>
      <c r="AX134" s="216" t="s">
        <v>85</v>
      </c>
      <c r="AY134" s="227" t="s">
        <v>134</v>
      </c>
    </row>
    <row r="135" spans="2:51" s="228" customFormat="1" ht="11.25">
      <c r="B135" s="229"/>
      <c r="C135" s="230"/>
      <c r="D135" s="200" t="s">
        <v>145</v>
      </c>
      <c r="E135" s="231"/>
      <c r="F135" s="232" t="s">
        <v>147</v>
      </c>
      <c r="G135" s="230"/>
      <c r="H135" s="233">
        <v>15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145</v>
      </c>
      <c r="AU135" s="239" t="s">
        <v>20</v>
      </c>
      <c r="AV135" s="228" t="s">
        <v>141</v>
      </c>
      <c r="AW135" s="228" t="s">
        <v>39</v>
      </c>
      <c r="AX135" s="228" t="s">
        <v>93</v>
      </c>
      <c r="AY135" s="239" t="s">
        <v>134</v>
      </c>
    </row>
    <row r="136" spans="1:65" s="26" customFormat="1" ht="33" customHeight="1">
      <c r="A136" s="20"/>
      <c r="B136" s="21"/>
      <c r="C136" s="187" t="s">
        <v>20</v>
      </c>
      <c r="D136" s="187" t="s">
        <v>136</v>
      </c>
      <c r="E136" s="188" t="s">
        <v>148</v>
      </c>
      <c r="F136" s="189" t="s">
        <v>149</v>
      </c>
      <c r="G136" s="190" t="s">
        <v>139</v>
      </c>
      <c r="H136" s="191">
        <v>45</v>
      </c>
      <c r="I136" s="192">
        <v>88</v>
      </c>
      <c r="J136" s="193">
        <f>ROUND(I136*H136,2)</f>
        <v>3960</v>
      </c>
      <c r="K136" s="189" t="s">
        <v>140</v>
      </c>
      <c r="L136" s="25"/>
      <c r="M136" s="194"/>
      <c r="N136" s="195" t="s">
        <v>49</v>
      </c>
      <c r="O136" s="61"/>
      <c r="P136" s="196">
        <f>O136*H136</f>
        <v>0</v>
      </c>
      <c r="Q136" s="196">
        <v>0</v>
      </c>
      <c r="R136" s="196">
        <f>Q136*H136</f>
        <v>0</v>
      </c>
      <c r="S136" s="196">
        <v>0.42500000000000004</v>
      </c>
      <c r="T136" s="197">
        <f>S136*H136</f>
        <v>19.125000000000004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98" t="s">
        <v>141</v>
      </c>
      <c r="AT136" s="198" t="s">
        <v>136</v>
      </c>
      <c r="AU136" s="198" t="s">
        <v>20</v>
      </c>
      <c r="AY136" s="3" t="s">
        <v>134</v>
      </c>
      <c r="BE136" s="199">
        <f>IF(N136="základní",J136,0)</f>
        <v>3960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3" t="s">
        <v>93</v>
      </c>
      <c r="BK136" s="199">
        <f>ROUND(I136*H136,2)</f>
        <v>3960</v>
      </c>
      <c r="BL136" s="3" t="s">
        <v>141</v>
      </c>
      <c r="BM136" s="198" t="s">
        <v>150</v>
      </c>
    </row>
    <row r="137" spans="1:47" s="26" customFormat="1" ht="48.75">
      <c r="A137" s="20"/>
      <c r="B137" s="21"/>
      <c r="C137" s="22"/>
      <c r="D137" s="200" t="s">
        <v>143</v>
      </c>
      <c r="E137" s="22"/>
      <c r="F137" s="201" t="s">
        <v>151</v>
      </c>
      <c r="G137" s="22"/>
      <c r="H137" s="22"/>
      <c r="I137" s="202"/>
      <c r="J137" s="22"/>
      <c r="K137" s="22"/>
      <c r="L137" s="25"/>
      <c r="M137" s="203"/>
      <c r="N137" s="204"/>
      <c r="O137" s="61"/>
      <c r="P137" s="61"/>
      <c r="Q137" s="61"/>
      <c r="R137" s="61"/>
      <c r="S137" s="61"/>
      <c r="T137" s="62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T137" s="3" t="s">
        <v>143</v>
      </c>
      <c r="AU137" s="3" t="s">
        <v>20</v>
      </c>
    </row>
    <row r="138" spans="2:51" s="205" customFormat="1" ht="11.25">
      <c r="B138" s="206"/>
      <c r="C138" s="207"/>
      <c r="D138" s="200" t="s">
        <v>145</v>
      </c>
      <c r="E138" s="208"/>
      <c r="F138" s="209" t="s">
        <v>152</v>
      </c>
      <c r="G138" s="207"/>
      <c r="H138" s="208"/>
      <c r="I138" s="210"/>
      <c r="J138" s="207"/>
      <c r="K138" s="207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145</v>
      </c>
      <c r="AU138" s="215" t="s">
        <v>20</v>
      </c>
      <c r="AV138" s="205" t="s">
        <v>93</v>
      </c>
      <c r="AW138" s="205" t="s">
        <v>39</v>
      </c>
      <c r="AX138" s="205" t="s">
        <v>85</v>
      </c>
      <c r="AY138" s="215" t="s">
        <v>134</v>
      </c>
    </row>
    <row r="139" spans="2:51" s="216" customFormat="1" ht="11.25">
      <c r="B139" s="217"/>
      <c r="C139" s="218"/>
      <c r="D139" s="200" t="s">
        <v>145</v>
      </c>
      <c r="E139" s="219"/>
      <c r="F139" s="220" t="s">
        <v>153</v>
      </c>
      <c r="G139" s="218"/>
      <c r="H139" s="221">
        <v>45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145</v>
      </c>
      <c r="AU139" s="227" t="s">
        <v>20</v>
      </c>
      <c r="AV139" s="216" t="s">
        <v>20</v>
      </c>
      <c r="AW139" s="216" t="s">
        <v>39</v>
      </c>
      <c r="AX139" s="216" t="s">
        <v>85</v>
      </c>
      <c r="AY139" s="227" t="s">
        <v>134</v>
      </c>
    </row>
    <row r="140" spans="2:51" s="228" customFormat="1" ht="11.25">
      <c r="B140" s="229"/>
      <c r="C140" s="230"/>
      <c r="D140" s="200" t="s">
        <v>145</v>
      </c>
      <c r="E140" s="231"/>
      <c r="F140" s="232" t="s">
        <v>147</v>
      </c>
      <c r="G140" s="230"/>
      <c r="H140" s="233">
        <v>45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145</v>
      </c>
      <c r="AU140" s="239" t="s">
        <v>20</v>
      </c>
      <c r="AV140" s="228" t="s">
        <v>141</v>
      </c>
      <c r="AW140" s="228" t="s">
        <v>39</v>
      </c>
      <c r="AX140" s="228" t="s">
        <v>93</v>
      </c>
      <c r="AY140" s="239" t="s">
        <v>134</v>
      </c>
    </row>
    <row r="141" spans="1:65" s="26" customFormat="1" ht="24" customHeight="1">
      <c r="A141" s="20"/>
      <c r="B141" s="21"/>
      <c r="C141" s="187" t="s">
        <v>154</v>
      </c>
      <c r="D141" s="187" t="s">
        <v>136</v>
      </c>
      <c r="E141" s="188" t="s">
        <v>155</v>
      </c>
      <c r="F141" s="189" t="s">
        <v>156</v>
      </c>
      <c r="G141" s="190" t="s">
        <v>139</v>
      </c>
      <c r="H141" s="191">
        <v>25</v>
      </c>
      <c r="I141" s="192">
        <v>650</v>
      </c>
      <c r="J141" s="193">
        <f>ROUND(I141*H141,2)</f>
        <v>16250</v>
      </c>
      <c r="K141" s="189" t="s">
        <v>140</v>
      </c>
      <c r="L141" s="25"/>
      <c r="M141" s="194"/>
      <c r="N141" s="195" t="s">
        <v>49</v>
      </c>
      <c r="O141" s="61"/>
      <c r="P141" s="196">
        <f>O141*H141</f>
        <v>0</v>
      </c>
      <c r="Q141" s="196">
        <v>0</v>
      </c>
      <c r="R141" s="196">
        <f>Q141*H141</f>
        <v>0</v>
      </c>
      <c r="S141" s="196">
        <v>0.325</v>
      </c>
      <c r="T141" s="197">
        <f>S141*H141</f>
        <v>8.125</v>
      </c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R141" s="198" t="s">
        <v>141</v>
      </c>
      <c r="AT141" s="198" t="s">
        <v>136</v>
      </c>
      <c r="AU141" s="198" t="s">
        <v>20</v>
      </c>
      <c r="AY141" s="3" t="s">
        <v>134</v>
      </c>
      <c r="BE141" s="199">
        <f>IF(N141="základní",J141,0)</f>
        <v>16250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3" t="s">
        <v>93</v>
      </c>
      <c r="BK141" s="199">
        <f>ROUND(I141*H141,2)</f>
        <v>16250</v>
      </c>
      <c r="BL141" s="3" t="s">
        <v>141</v>
      </c>
      <c r="BM141" s="198" t="s">
        <v>157</v>
      </c>
    </row>
    <row r="142" spans="1:47" s="26" customFormat="1" ht="29.25">
      <c r="A142" s="20"/>
      <c r="B142" s="21"/>
      <c r="C142" s="22"/>
      <c r="D142" s="200" t="s">
        <v>143</v>
      </c>
      <c r="E142" s="22"/>
      <c r="F142" s="201" t="s">
        <v>158</v>
      </c>
      <c r="G142" s="22"/>
      <c r="H142" s="22"/>
      <c r="I142" s="202"/>
      <c r="J142" s="22"/>
      <c r="K142" s="22"/>
      <c r="L142" s="25"/>
      <c r="M142" s="203"/>
      <c r="N142" s="204"/>
      <c r="O142" s="61"/>
      <c r="P142" s="61"/>
      <c r="Q142" s="61"/>
      <c r="R142" s="61"/>
      <c r="S142" s="61"/>
      <c r="T142" s="62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T142" s="3" t="s">
        <v>143</v>
      </c>
      <c r="AU142" s="3" t="s">
        <v>20</v>
      </c>
    </row>
    <row r="143" spans="2:51" s="205" customFormat="1" ht="11.25">
      <c r="B143" s="206"/>
      <c r="C143" s="207"/>
      <c r="D143" s="200" t="s">
        <v>145</v>
      </c>
      <c r="E143" s="208"/>
      <c r="F143" s="209" t="s">
        <v>159</v>
      </c>
      <c r="G143" s="207"/>
      <c r="H143" s="208"/>
      <c r="I143" s="210"/>
      <c r="J143" s="207"/>
      <c r="K143" s="207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145</v>
      </c>
      <c r="AU143" s="215" t="s">
        <v>20</v>
      </c>
      <c r="AV143" s="205" t="s">
        <v>93</v>
      </c>
      <c r="AW143" s="205" t="s">
        <v>39</v>
      </c>
      <c r="AX143" s="205" t="s">
        <v>85</v>
      </c>
      <c r="AY143" s="215" t="s">
        <v>134</v>
      </c>
    </row>
    <row r="144" spans="2:51" s="216" customFormat="1" ht="11.25">
      <c r="B144" s="217"/>
      <c r="C144" s="218"/>
      <c r="D144" s="200" t="s">
        <v>145</v>
      </c>
      <c r="E144" s="219"/>
      <c r="F144" s="220" t="s">
        <v>160</v>
      </c>
      <c r="G144" s="218"/>
      <c r="H144" s="221">
        <v>25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145</v>
      </c>
      <c r="AU144" s="227" t="s">
        <v>20</v>
      </c>
      <c r="AV144" s="216" t="s">
        <v>20</v>
      </c>
      <c r="AW144" s="216" t="s">
        <v>39</v>
      </c>
      <c r="AX144" s="216" t="s">
        <v>85</v>
      </c>
      <c r="AY144" s="227" t="s">
        <v>134</v>
      </c>
    </row>
    <row r="145" spans="2:51" s="228" customFormat="1" ht="11.25">
      <c r="B145" s="229"/>
      <c r="C145" s="230"/>
      <c r="D145" s="200" t="s">
        <v>145</v>
      </c>
      <c r="E145" s="231"/>
      <c r="F145" s="232" t="s">
        <v>147</v>
      </c>
      <c r="G145" s="230"/>
      <c r="H145" s="233">
        <v>25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145</v>
      </c>
      <c r="AU145" s="239" t="s">
        <v>20</v>
      </c>
      <c r="AV145" s="228" t="s">
        <v>141</v>
      </c>
      <c r="AW145" s="228" t="s">
        <v>39</v>
      </c>
      <c r="AX145" s="228" t="s">
        <v>93</v>
      </c>
      <c r="AY145" s="239" t="s">
        <v>134</v>
      </c>
    </row>
    <row r="146" spans="1:65" s="26" customFormat="1" ht="24" customHeight="1">
      <c r="A146" s="20"/>
      <c r="B146" s="21"/>
      <c r="C146" s="187" t="s">
        <v>141</v>
      </c>
      <c r="D146" s="187" t="s">
        <v>136</v>
      </c>
      <c r="E146" s="188" t="s">
        <v>161</v>
      </c>
      <c r="F146" s="189" t="s">
        <v>162</v>
      </c>
      <c r="G146" s="190" t="s">
        <v>139</v>
      </c>
      <c r="H146" s="191">
        <v>220</v>
      </c>
      <c r="I146" s="192">
        <v>30</v>
      </c>
      <c r="J146" s="193">
        <f>ROUND(I146*H146,2)</f>
        <v>6600</v>
      </c>
      <c r="K146" s="189" t="s">
        <v>140</v>
      </c>
      <c r="L146" s="25"/>
      <c r="M146" s="194"/>
      <c r="N146" s="195" t="s">
        <v>49</v>
      </c>
      <c r="O146" s="61"/>
      <c r="P146" s="196">
        <f>O146*H146</f>
        <v>0</v>
      </c>
      <c r="Q146" s="196">
        <v>0</v>
      </c>
      <c r="R146" s="196">
        <f>Q146*H146</f>
        <v>0</v>
      </c>
      <c r="S146" s="196">
        <v>0.30000000000000004</v>
      </c>
      <c r="T146" s="197">
        <f>S146*H146</f>
        <v>66.00000000000001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98" t="s">
        <v>141</v>
      </c>
      <c r="AT146" s="198" t="s">
        <v>136</v>
      </c>
      <c r="AU146" s="198" t="s">
        <v>20</v>
      </c>
      <c r="AY146" s="3" t="s">
        <v>134</v>
      </c>
      <c r="BE146" s="199">
        <f>IF(N146="základní",J146,0)</f>
        <v>6600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3" t="s">
        <v>93</v>
      </c>
      <c r="BK146" s="199">
        <f>ROUND(I146*H146,2)</f>
        <v>6600</v>
      </c>
      <c r="BL146" s="3" t="s">
        <v>141</v>
      </c>
      <c r="BM146" s="198" t="s">
        <v>163</v>
      </c>
    </row>
    <row r="147" spans="1:47" s="26" customFormat="1" ht="39">
      <c r="A147" s="20"/>
      <c r="B147" s="21"/>
      <c r="C147" s="22"/>
      <c r="D147" s="200" t="s">
        <v>143</v>
      </c>
      <c r="E147" s="22"/>
      <c r="F147" s="201" t="s">
        <v>164</v>
      </c>
      <c r="G147" s="22"/>
      <c r="H147" s="22"/>
      <c r="I147" s="202"/>
      <c r="J147" s="22"/>
      <c r="K147" s="22"/>
      <c r="L147" s="25"/>
      <c r="M147" s="203"/>
      <c r="N147" s="204"/>
      <c r="O147" s="61"/>
      <c r="P147" s="61"/>
      <c r="Q147" s="61"/>
      <c r="R147" s="61"/>
      <c r="S147" s="61"/>
      <c r="T147" s="62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T147" s="3" t="s">
        <v>143</v>
      </c>
      <c r="AU147" s="3" t="s">
        <v>20</v>
      </c>
    </row>
    <row r="148" spans="1:65" s="26" customFormat="1" ht="24" customHeight="1">
      <c r="A148" s="20"/>
      <c r="B148" s="21"/>
      <c r="C148" s="187" t="s">
        <v>165</v>
      </c>
      <c r="D148" s="187" t="s">
        <v>136</v>
      </c>
      <c r="E148" s="188" t="s">
        <v>166</v>
      </c>
      <c r="F148" s="189" t="s">
        <v>167</v>
      </c>
      <c r="G148" s="190" t="s">
        <v>139</v>
      </c>
      <c r="H148" s="191">
        <v>220</v>
      </c>
      <c r="I148" s="192">
        <v>80</v>
      </c>
      <c r="J148" s="193">
        <f>ROUND(I148*H148,2)</f>
        <v>17600</v>
      </c>
      <c r="K148" s="189" t="s">
        <v>140</v>
      </c>
      <c r="L148" s="25"/>
      <c r="M148" s="194"/>
      <c r="N148" s="195" t="s">
        <v>49</v>
      </c>
      <c r="O148" s="61"/>
      <c r="P148" s="196">
        <f>O148*H148</f>
        <v>0</v>
      </c>
      <c r="Q148" s="196">
        <v>0</v>
      </c>
      <c r="R148" s="196">
        <f>Q148*H148</f>
        <v>0</v>
      </c>
      <c r="S148" s="196">
        <v>0.44</v>
      </c>
      <c r="T148" s="197">
        <f>S148*H148</f>
        <v>96.8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98" t="s">
        <v>141</v>
      </c>
      <c r="AT148" s="198" t="s">
        <v>136</v>
      </c>
      <c r="AU148" s="198" t="s">
        <v>20</v>
      </c>
      <c r="AY148" s="3" t="s">
        <v>134</v>
      </c>
      <c r="BE148" s="199">
        <f>IF(N148="základní",J148,0)</f>
        <v>17600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3" t="s">
        <v>93</v>
      </c>
      <c r="BK148" s="199">
        <f>ROUND(I148*H148,2)</f>
        <v>17600</v>
      </c>
      <c r="BL148" s="3" t="s">
        <v>141</v>
      </c>
      <c r="BM148" s="198" t="s">
        <v>168</v>
      </c>
    </row>
    <row r="149" spans="1:47" s="26" customFormat="1" ht="39">
      <c r="A149" s="20"/>
      <c r="B149" s="21"/>
      <c r="C149" s="22"/>
      <c r="D149" s="200" t="s">
        <v>143</v>
      </c>
      <c r="E149" s="22"/>
      <c r="F149" s="201" t="s">
        <v>169</v>
      </c>
      <c r="G149" s="22"/>
      <c r="H149" s="22"/>
      <c r="I149" s="202"/>
      <c r="J149" s="22"/>
      <c r="K149" s="22"/>
      <c r="L149" s="25"/>
      <c r="M149" s="203"/>
      <c r="N149" s="204"/>
      <c r="O149" s="61"/>
      <c r="P149" s="61"/>
      <c r="Q149" s="61"/>
      <c r="R149" s="61"/>
      <c r="S149" s="61"/>
      <c r="T149" s="62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T149" s="3" t="s">
        <v>143</v>
      </c>
      <c r="AU149" s="3" t="s">
        <v>20</v>
      </c>
    </row>
    <row r="150" spans="1:65" s="26" customFormat="1" ht="24" customHeight="1">
      <c r="A150" s="20"/>
      <c r="B150" s="21"/>
      <c r="C150" s="187" t="s">
        <v>170</v>
      </c>
      <c r="D150" s="187" t="s">
        <v>136</v>
      </c>
      <c r="E150" s="188" t="s">
        <v>171</v>
      </c>
      <c r="F150" s="189" t="s">
        <v>172</v>
      </c>
      <c r="G150" s="190" t="s">
        <v>139</v>
      </c>
      <c r="H150" s="191">
        <v>75</v>
      </c>
      <c r="I150" s="192">
        <v>33</v>
      </c>
      <c r="J150" s="193">
        <f>ROUND(I150*H150,2)</f>
        <v>2475</v>
      </c>
      <c r="K150" s="189" t="s">
        <v>140</v>
      </c>
      <c r="L150" s="25"/>
      <c r="M150" s="194"/>
      <c r="N150" s="195" t="s">
        <v>49</v>
      </c>
      <c r="O150" s="61"/>
      <c r="P150" s="196">
        <f>O150*H150</f>
        <v>0</v>
      </c>
      <c r="Q150" s="196">
        <v>0</v>
      </c>
      <c r="R150" s="196">
        <f>Q150*H150</f>
        <v>0</v>
      </c>
      <c r="S150" s="196">
        <v>0.18000000000000002</v>
      </c>
      <c r="T150" s="197">
        <f>S150*H150</f>
        <v>13.500000000000002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98" t="s">
        <v>141</v>
      </c>
      <c r="AT150" s="198" t="s">
        <v>136</v>
      </c>
      <c r="AU150" s="198" t="s">
        <v>20</v>
      </c>
      <c r="AY150" s="3" t="s">
        <v>134</v>
      </c>
      <c r="BE150" s="199">
        <f>IF(N150="základní",J150,0)</f>
        <v>2475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3" t="s">
        <v>93</v>
      </c>
      <c r="BK150" s="199">
        <f>ROUND(I150*H150,2)</f>
        <v>2475</v>
      </c>
      <c r="BL150" s="3" t="s">
        <v>141</v>
      </c>
      <c r="BM150" s="198" t="s">
        <v>173</v>
      </c>
    </row>
    <row r="151" spans="1:47" s="26" customFormat="1" ht="39">
      <c r="A151" s="20"/>
      <c r="B151" s="21"/>
      <c r="C151" s="22"/>
      <c r="D151" s="200" t="s">
        <v>143</v>
      </c>
      <c r="E151" s="22"/>
      <c r="F151" s="201" t="s">
        <v>174</v>
      </c>
      <c r="G151" s="22"/>
      <c r="H151" s="22"/>
      <c r="I151" s="202"/>
      <c r="J151" s="22"/>
      <c r="K151" s="22"/>
      <c r="L151" s="25"/>
      <c r="M151" s="203"/>
      <c r="N151" s="204"/>
      <c r="O151" s="61"/>
      <c r="P151" s="61"/>
      <c r="Q151" s="61"/>
      <c r="R151" s="61"/>
      <c r="S151" s="61"/>
      <c r="T151" s="62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T151" s="3" t="s">
        <v>143</v>
      </c>
      <c r="AU151" s="3" t="s">
        <v>20</v>
      </c>
    </row>
    <row r="152" spans="2:51" s="205" customFormat="1" ht="11.25">
      <c r="B152" s="206"/>
      <c r="C152" s="207"/>
      <c r="D152" s="200" t="s">
        <v>145</v>
      </c>
      <c r="E152" s="208"/>
      <c r="F152" s="209" t="s">
        <v>175</v>
      </c>
      <c r="G152" s="207"/>
      <c r="H152" s="208"/>
      <c r="I152" s="210"/>
      <c r="J152" s="207"/>
      <c r="K152" s="207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145</v>
      </c>
      <c r="AU152" s="215" t="s">
        <v>20</v>
      </c>
      <c r="AV152" s="205" t="s">
        <v>93</v>
      </c>
      <c r="AW152" s="205" t="s">
        <v>39</v>
      </c>
      <c r="AX152" s="205" t="s">
        <v>85</v>
      </c>
      <c r="AY152" s="215" t="s">
        <v>134</v>
      </c>
    </row>
    <row r="153" spans="2:51" s="216" customFormat="1" ht="11.25">
      <c r="B153" s="217"/>
      <c r="C153" s="218"/>
      <c r="D153" s="200" t="s">
        <v>145</v>
      </c>
      <c r="E153" s="219"/>
      <c r="F153" s="220" t="s">
        <v>7</v>
      </c>
      <c r="G153" s="218"/>
      <c r="H153" s="221">
        <v>15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145</v>
      </c>
      <c r="AU153" s="227" t="s">
        <v>20</v>
      </c>
      <c r="AV153" s="216" t="s">
        <v>20</v>
      </c>
      <c r="AW153" s="216" t="s">
        <v>39</v>
      </c>
      <c r="AX153" s="216" t="s">
        <v>85</v>
      </c>
      <c r="AY153" s="227" t="s">
        <v>134</v>
      </c>
    </row>
    <row r="154" spans="2:51" s="205" customFormat="1" ht="11.25">
      <c r="B154" s="206"/>
      <c r="C154" s="207"/>
      <c r="D154" s="200" t="s">
        <v>145</v>
      </c>
      <c r="E154" s="208"/>
      <c r="F154" s="209" t="s">
        <v>176</v>
      </c>
      <c r="G154" s="207"/>
      <c r="H154" s="208"/>
      <c r="I154" s="210"/>
      <c r="J154" s="207"/>
      <c r="K154" s="207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145</v>
      </c>
      <c r="AU154" s="215" t="s">
        <v>20</v>
      </c>
      <c r="AV154" s="205" t="s">
        <v>93</v>
      </c>
      <c r="AW154" s="205" t="s">
        <v>39</v>
      </c>
      <c r="AX154" s="205" t="s">
        <v>85</v>
      </c>
      <c r="AY154" s="215" t="s">
        <v>134</v>
      </c>
    </row>
    <row r="155" spans="2:51" s="216" customFormat="1" ht="11.25">
      <c r="B155" s="217"/>
      <c r="C155" s="218"/>
      <c r="D155" s="200" t="s">
        <v>145</v>
      </c>
      <c r="E155" s="219"/>
      <c r="F155" s="220" t="s">
        <v>153</v>
      </c>
      <c r="G155" s="218"/>
      <c r="H155" s="221">
        <v>45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145</v>
      </c>
      <c r="AU155" s="227" t="s">
        <v>20</v>
      </c>
      <c r="AV155" s="216" t="s">
        <v>20</v>
      </c>
      <c r="AW155" s="216" t="s">
        <v>39</v>
      </c>
      <c r="AX155" s="216" t="s">
        <v>85</v>
      </c>
      <c r="AY155" s="227" t="s">
        <v>134</v>
      </c>
    </row>
    <row r="156" spans="2:51" s="205" customFormat="1" ht="11.25">
      <c r="B156" s="206"/>
      <c r="C156" s="207"/>
      <c r="D156" s="200" t="s">
        <v>145</v>
      </c>
      <c r="E156" s="208"/>
      <c r="F156" s="209" t="s">
        <v>177</v>
      </c>
      <c r="G156" s="207"/>
      <c r="H156" s="208"/>
      <c r="I156" s="210"/>
      <c r="J156" s="207"/>
      <c r="K156" s="207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145</v>
      </c>
      <c r="AU156" s="215" t="s">
        <v>20</v>
      </c>
      <c r="AV156" s="205" t="s">
        <v>93</v>
      </c>
      <c r="AW156" s="205" t="s">
        <v>39</v>
      </c>
      <c r="AX156" s="205" t="s">
        <v>85</v>
      </c>
      <c r="AY156" s="215" t="s">
        <v>134</v>
      </c>
    </row>
    <row r="157" spans="2:51" s="216" customFormat="1" ht="11.25">
      <c r="B157" s="217"/>
      <c r="C157" s="218"/>
      <c r="D157" s="200" t="s">
        <v>145</v>
      </c>
      <c r="E157" s="219"/>
      <c r="F157" s="220" t="s">
        <v>7</v>
      </c>
      <c r="G157" s="218"/>
      <c r="H157" s="221">
        <v>15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145</v>
      </c>
      <c r="AU157" s="227" t="s">
        <v>20</v>
      </c>
      <c r="AV157" s="216" t="s">
        <v>20</v>
      </c>
      <c r="AW157" s="216" t="s">
        <v>39</v>
      </c>
      <c r="AX157" s="216" t="s">
        <v>85</v>
      </c>
      <c r="AY157" s="227" t="s">
        <v>134</v>
      </c>
    </row>
    <row r="158" spans="2:51" s="228" customFormat="1" ht="11.25">
      <c r="B158" s="229"/>
      <c r="C158" s="230"/>
      <c r="D158" s="200" t="s">
        <v>145</v>
      </c>
      <c r="E158" s="231"/>
      <c r="F158" s="232" t="s">
        <v>147</v>
      </c>
      <c r="G158" s="230"/>
      <c r="H158" s="233">
        <v>75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145</v>
      </c>
      <c r="AU158" s="239" t="s">
        <v>20</v>
      </c>
      <c r="AV158" s="228" t="s">
        <v>141</v>
      </c>
      <c r="AW158" s="228" t="s">
        <v>39</v>
      </c>
      <c r="AX158" s="228" t="s">
        <v>93</v>
      </c>
      <c r="AY158" s="239" t="s">
        <v>134</v>
      </c>
    </row>
    <row r="159" spans="1:65" s="26" customFormat="1" ht="24" customHeight="1">
      <c r="A159" s="20"/>
      <c r="B159" s="21"/>
      <c r="C159" s="187" t="s">
        <v>178</v>
      </c>
      <c r="D159" s="187" t="s">
        <v>136</v>
      </c>
      <c r="E159" s="188" t="s">
        <v>179</v>
      </c>
      <c r="F159" s="189" t="s">
        <v>180</v>
      </c>
      <c r="G159" s="190" t="s">
        <v>139</v>
      </c>
      <c r="H159" s="191">
        <v>45</v>
      </c>
      <c r="I159" s="192">
        <v>85</v>
      </c>
      <c r="J159" s="193">
        <f>ROUND(I159*H159,2)</f>
        <v>3825</v>
      </c>
      <c r="K159" s="189" t="s">
        <v>140</v>
      </c>
      <c r="L159" s="25"/>
      <c r="M159" s="194"/>
      <c r="N159" s="195" t="s">
        <v>49</v>
      </c>
      <c r="O159" s="61"/>
      <c r="P159" s="196">
        <f>O159*H159</f>
        <v>0</v>
      </c>
      <c r="Q159" s="196">
        <v>0</v>
      </c>
      <c r="R159" s="196">
        <f>Q159*H159</f>
        <v>0</v>
      </c>
      <c r="S159" s="196">
        <v>0.29000000000000004</v>
      </c>
      <c r="T159" s="197">
        <f>S159*H159</f>
        <v>13.05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R159" s="198" t="s">
        <v>141</v>
      </c>
      <c r="AT159" s="198" t="s">
        <v>136</v>
      </c>
      <c r="AU159" s="198" t="s">
        <v>20</v>
      </c>
      <c r="AY159" s="3" t="s">
        <v>134</v>
      </c>
      <c r="BE159" s="199">
        <f>IF(N159="základní",J159,0)</f>
        <v>3825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3" t="s">
        <v>93</v>
      </c>
      <c r="BK159" s="199">
        <f>ROUND(I159*H159,2)</f>
        <v>3825</v>
      </c>
      <c r="BL159" s="3" t="s">
        <v>141</v>
      </c>
      <c r="BM159" s="198" t="s">
        <v>181</v>
      </c>
    </row>
    <row r="160" spans="1:47" s="26" customFormat="1" ht="39">
      <c r="A160" s="20"/>
      <c r="B160" s="21"/>
      <c r="C160" s="22"/>
      <c r="D160" s="200" t="s">
        <v>143</v>
      </c>
      <c r="E160" s="22"/>
      <c r="F160" s="201" t="s">
        <v>182</v>
      </c>
      <c r="G160" s="22"/>
      <c r="H160" s="22"/>
      <c r="I160" s="202"/>
      <c r="J160" s="22"/>
      <c r="K160" s="22"/>
      <c r="L160" s="25"/>
      <c r="M160" s="203"/>
      <c r="N160" s="204"/>
      <c r="O160" s="61"/>
      <c r="P160" s="61"/>
      <c r="Q160" s="61"/>
      <c r="R160" s="61"/>
      <c r="S160" s="61"/>
      <c r="T160" s="62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T160" s="3" t="s">
        <v>143</v>
      </c>
      <c r="AU160" s="3" t="s">
        <v>20</v>
      </c>
    </row>
    <row r="161" spans="2:51" s="205" customFormat="1" ht="11.25">
      <c r="B161" s="206"/>
      <c r="C161" s="207"/>
      <c r="D161" s="200" t="s">
        <v>145</v>
      </c>
      <c r="E161" s="208"/>
      <c r="F161" s="209" t="s">
        <v>183</v>
      </c>
      <c r="G161" s="207"/>
      <c r="H161" s="208"/>
      <c r="I161" s="210"/>
      <c r="J161" s="207"/>
      <c r="K161" s="207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145</v>
      </c>
      <c r="AU161" s="215" t="s">
        <v>20</v>
      </c>
      <c r="AV161" s="205" t="s">
        <v>93</v>
      </c>
      <c r="AW161" s="205" t="s">
        <v>39</v>
      </c>
      <c r="AX161" s="205" t="s">
        <v>85</v>
      </c>
      <c r="AY161" s="215" t="s">
        <v>134</v>
      </c>
    </row>
    <row r="162" spans="2:51" s="216" customFormat="1" ht="11.25">
      <c r="B162" s="217"/>
      <c r="C162" s="218"/>
      <c r="D162" s="200" t="s">
        <v>145</v>
      </c>
      <c r="E162" s="219"/>
      <c r="F162" s="220" t="s">
        <v>153</v>
      </c>
      <c r="G162" s="218"/>
      <c r="H162" s="221">
        <v>45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145</v>
      </c>
      <c r="AU162" s="227" t="s">
        <v>20</v>
      </c>
      <c r="AV162" s="216" t="s">
        <v>20</v>
      </c>
      <c r="AW162" s="216" t="s">
        <v>39</v>
      </c>
      <c r="AX162" s="216" t="s">
        <v>85</v>
      </c>
      <c r="AY162" s="227" t="s">
        <v>134</v>
      </c>
    </row>
    <row r="163" spans="2:51" s="228" customFormat="1" ht="11.25">
      <c r="B163" s="229"/>
      <c r="C163" s="230"/>
      <c r="D163" s="200" t="s">
        <v>145</v>
      </c>
      <c r="E163" s="231"/>
      <c r="F163" s="232" t="s">
        <v>147</v>
      </c>
      <c r="G163" s="230"/>
      <c r="H163" s="233">
        <v>45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145</v>
      </c>
      <c r="AU163" s="239" t="s">
        <v>20</v>
      </c>
      <c r="AV163" s="228" t="s">
        <v>141</v>
      </c>
      <c r="AW163" s="228" t="s">
        <v>39</v>
      </c>
      <c r="AX163" s="228" t="s">
        <v>93</v>
      </c>
      <c r="AY163" s="239" t="s">
        <v>134</v>
      </c>
    </row>
    <row r="164" spans="1:65" s="26" customFormat="1" ht="24" customHeight="1">
      <c r="A164" s="20"/>
      <c r="B164" s="21"/>
      <c r="C164" s="187" t="s">
        <v>184</v>
      </c>
      <c r="D164" s="187" t="s">
        <v>136</v>
      </c>
      <c r="E164" s="188" t="s">
        <v>185</v>
      </c>
      <c r="F164" s="189" t="s">
        <v>186</v>
      </c>
      <c r="G164" s="190" t="s">
        <v>139</v>
      </c>
      <c r="H164" s="191">
        <v>220</v>
      </c>
      <c r="I164" s="192">
        <v>200</v>
      </c>
      <c r="J164" s="193">
        <f>ROUND(I164*H164,2)</f>
        <v>44000</v>
      </c>
      <c r="K164" s="189" t="s">
        <v>140</v>
      </c>
      <c r="L164" s="25"/>
      <c r="M164" s="194"/>
      <c r="N164" s="195" t="s">
        <v>49</v>
      </c>
      <c r="O164" s="61"/>
      <c r="P164" s="196">
        <f>O164*H164</f>
        <v>0</v>
      </c>
      <c r="Q164" s="196">
        <v>0.00016999999999999999</v>
      </c>
      <c r="R164" s="196">
        <f>Q164*H164</f>
        <v>0.037399999999999996</v>
      </c>
      <c r="S164" s="196">
        <v>0.46</v>
      </c>
      <c r="T164" s="197">
        <f>S164*H164</f>
        <v>101.2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198" t="s">
        <v>141</v>
      </c>
      <c r="AT164" s="198" t="s">
        <v>136</v>
      </c>
      <c r="AU164" s="198" t="s">
        <v>20</v>
      </c>
      <c r="AY164" s="3" t="s">
        <v>134</v>
      </c>
      <c r="BE164" s="199">
        <f>IF(N164="základní",J164,0)</f>
        <v>44000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3" t="s">
        <v>93</v>
      </c>
      <c r="BK164" s="199">
        <f>ROUND(I164*H164,2)</f>
        <v>44000</v>
      </c>
      <c r="BL164" s="3" t="s">
        <v>141</v>
      </c>
      <c r="BM164" s="198" t="s">
        <v>187</v>
      </c>
    </row>
    <row r="165" spans="1:47" s="26" customFormat="1" ht="29.25">
      <c r="A165" s="20"/>
      <c r="B165" s="21"/>
      <c r="C165" s="22"/>
      <c r="D165" s="200" t="s">
        <v>143</v>
      </c>
      <c r="E165" s="22"/>
      <c r="F165" s="201" t="s">
        <v>188</v>
      </c>
      <c r="G165" s="22"/>
      <c r="H165" s="22"/>
      <c r="I165" s="202"/>
      <c r="J165" s="22"/>
      <c r="K165" s="22"/>
      <c r="L165" s="25"/>
      <c r="M165" s="203"/>
      <c r="N165" s="204"/>
      <c r="O165" s="61"/>
      <c r="P165" s="61"/>
      <c r="Q165" s="61"/>
      <c r="R165" s="61"/>
      <c r="S165" s="61"/>
      <c r="T165" s="62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T165" s="3" t="s">
        <v>143</v>
      </c>
      <c r="AU165" s="3" t="s">
        <v>20</v>
      </c>
    </row>
    <row r="166" spans="1:65" s="26" customFormat="1" ht="24" customHeight="1">
      <c r="A166" s="20"/>
      <c r="B166" s="21"/>
      <c r="C166" s="187" t="s">
        <v>189</v>
      </c>
      <c r="D166" s="187" t="s">
        <v>136</v>
      </c>
      <c r="E166" s="188" t="s">
        <v>190</v>
      </c>
      <c r="F166" s="189" t="s">
        <v>191</v>
      </c>
      <c r="G166" s="190" t="s">
        <v>139</v>
      </c>
      <c r="H166" s="191">
        <v>225</v>
      </c>
      <c r="I166" s="192">
        <v>50</v>
      </c>
      <c r="J166" s="193">
        <f>ROUND(I166*H166,2)</f>
        <v>11250</v>
      </c>
      <c r="K166" s="189" t="s">
        <v>140</v>
      </c>
      <c r="L166" s="25"/>
      <c r="M166" s="194"/>
      <c r="N166" s="195" t="s">
        <v>49</v>
      </c>
      <c r="O166" s="61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98" t="s">
        <v>141</v>
      </c>
      <c r="AT166" s="198" t="s">
        <v>136</v>
      </c>
      <c r="AU166" s="198" t="s">
        <v>20</v>
      </c>
      <c r="AY166" s="3" t="s">
        <v>134</v>
      </c>
      <c r="BE166" s="199">
        <f>IF(N166="základní",J166,0)</f>
        <v>11250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3" t="s">
        <v>93</v>
      </c>
      <c r="BK166" s="199">
        <f>ROUND(I166*H166,2)</f>
        <v>11250</v>
      </c>
      <c r="BL166" s="3" t="s">
        <v>141</v>
      </c>
      <c r="BM166" s="198" t="s">
        <v>192</v>
      </c>
    </row>
    <row r="167" spans="1:47" s="26" customFormat="1" ht="19.5">
      <c r="A167" s="20"/>
      <c r="B167" s="21"/>
      <c r="C167" s="22"/>
      <c r="D167" s="200" t="s">
        <v>143</v>
      </c>
      <c r="E167" s="22"/>
      <c r="F167" s="201" t="s">
        <v>193</v>
      </c>
      <c r="G167" s="22"/>
      <c r="H167" s="22"/>
      <c r="I167" s="202"/>
      <c r="J167" s="22"/>
      <c r="K167" s="22"/>
      <c r="L167" s="25"/>
      <c r="M167" s="203"/>
      <c r="N167" s="204"/>
      <c r="O167" s="61"/>
      <c r="P167" s="61"/>
      <c r="Q167" s="61"/>
      <c r="R167" s="61"/>
      <c r="S167" s="61"/>
      <c r="T167" s="62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T167" s="3" t="s">
        <v>143</v>
      </c>
      <c r="AU167" s="3" t="s">
        <v>20</v>
      </c>
    </row>
    <row r="168" spans="2:51" s="216" customFormat="1" ht="11.25">
      <c r="B168" s="217"/>
      <c r="C168" s="218"/>
      <c r="D168" s="200" t="s">
        <v>145</v>
      </c>
      <c r="E168" s="219"/>
      <c r="F168" s="220" t="s">
        <v>194</v>
      </c>
      <c r="G168" s="218"/>
      <c r="H168" s="221">
        <v>225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145</v>
      </c>
      <c r="AU168" s="227" t="s">
        <v>20</v>
      </c>
      <c r="AV168" s="216" t="s">
        <v>20</v>
      </c>
      <c r="AW168" s="216" t="s">
        <v>39</v>
      </c>
      <c r="AX168" s="216" t="s">
        <v>85</v>
      </c>
      <c r="AY168" s="227" t="s">
        <v>134</v>
      </c>
    </row>
    <row r="169" spans="2:51" s="228" customFormat="1" ht="11.25">
      <c r="B169" s="229"/>
      <c r="C169" s="230"/>
      <c r="D169" s="200" t="s">
        <v>145</v>
      </c>
      <c r="E169" s="231"/>
      <c r="F169" s="232" t="s">
        <v>147</v>
      </c>
      <c r="G169" s="230"/>
      <c r="H169" s="233">
        <v>225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145</v>
      </c>
      <c r="AU169" s="239" t="s">
        <v>20</v>
      </c>
      <c r="AV169" s="228" t="s">
        <v>141</v>
      </c>
      <c r="AW169" s="228" t="s">
        <v>39</v>
      </c>
      <c r="AX169" s="228" t="s">
        <v>93</v>
      </c>
      <c r="AY169" s="239" t="s">
        <v>134</v>
      </c>
    </row>
    <row r="170" spans="1:65" s="26" customFormat="1" ht="24" customHeight="1">
      <c r="A170" s="20"/>
      <c r="B170" s="21"/>
      <c r="C170" s="187" t="s">
        <v>195</v>
      </c>
      <c r="D170" s="187" t="s">
        <v>136</v>
      </c>
      <c r="E170" s="188" t="s">
        <v>196</v>
      </c>
      <c r="F170" s="189" t="s">
        <v>197</v>
      </c>
      <c r="G170" s="190" t="s">
        <v>198</v>
      </c>
      <c r="H170" s="191">
        <v>4.8</v>
      </c>
      <c r="I170" s="192">
        <v>330</v>
      </c>
      <c r="J170" s="193">
        <f>ROUND(I170*H170,2)</f>
        <v>1584</v>
      </c>
      <c r="K170" s="189"/>
      <c r="L170" s="25"/>
      <c r="M170" s="194"/>
      <c r="N170" s="195" t="s">
        <v>49</v>
      </c>
      <c r="O170" s="6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98" t="s">
        <v>141</v>
      </c>
      <c r="AT170" s="198" t="s">
        <v>136</v>
      </c>
      <c r="AU170" s="198" t="s">
        <v>20</v>
      </c>
      <c r="AY170" s="3" t="s">
        <v>134</v>
      </c>
      <c r="BE170" s="199">
        <f>IF(N170="základní",J170,0)</f>
        <v>1584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3" t="s">
        <v>93</v>
      </c>
      <c r="BK170" s="199">
        <f>ROUND(I170*H170,2)</f>
        <v>1584</v>
      </c>
      <c r="BL170" s="3" t="s">
        <v>141</v>
      </c>
      <c r="BM170" s="198" t="s">
        <v>199</v>
      </c>
    </row>
    <row r="171" spans="1:47" s="26" customFormat="1" ht="19.5">
      <c r="A171" s="20"/>
      <c r="B171" s="21"/>
      <c r="C171" s="22"/>
      <c r="D171" s="200" t="s">
        <v>143</v>
      </c>
      <c r="E171" s="22"/>
      <c r="F171" s="201" t="s">
        <v>197</v>
      </c>
      <c r="G171" s="22"/>
      <c r="H171" s="22"/>
      <c r="I171" s="202"/>
      <c r="J171" s="22"/>
      <c r="K171" s="22"/>
      <c r="L171" s="25"/>
      <c r="M171" s="203"/>
      <c r="N171" s="204"/>
      <c r="O171" s="61"/>
      <c r="P171" s="61"/>
      <c r="Q171" s="61"/>
      <c r="R171" s="61"/>
      <c r="S171" s="61"/>
      <c r="T171" s="62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T171" s="3" t="s">
        <v>143</v>
      </c>
      <c r="AU171" s="3" t="s">
        <v>20</v>
      </c>
    </row>
    <row r="172" spans="2:51" s="205" customFormat="1" ht="11.25">
      <c r="B172" s="206"/>
      <c r="C172" s="207"/>
      <c r="D172" s="200" t="s">
        <v>145</v>
      </c>
      <c r="E172" s="208"/>
      <c r="F172" s="209" t="s">
        <v>200</v>
      </c>
      <c r="G172" s="207"/>
      <c r="H172" s="208"/>
      <c r="I172" s="210"/>
      <c r="J172" s="207"/>
      <c r="K172" s="207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145</v>
      </c>
      <c r="AU172" s="215" t="s">
        <v>20</v>
      </c>
      <c r="AV172" s="205" t="s">
        <v>93</v>
      </c>
      <c r="AW172" s="205" t="s">
        <v>39</v>
      </c>
      <c r="AX172" s="205" t="s">
        <v>85</v>
      </c>
      <c r="AY172" s="215" t="s">
        <v>134</v>
      </c>
    </row>
    <row r="173" spans="2:51" s="216" customFormat="1" ht="11.25">
      <c r="B173" s="217"/>
      <c r="C173" s="218"/>
      <c r="D173" s="200" t="s">
        <v>145</v>
      </c>
      <c r="E173" s="219"/>
      <c r="F173" s="220" t="s">
        <v>201</v>
      </c>
      <c r="G173" s="218"/>
      <c r="H173" s="221">
        <v>4.8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145</v>
      </c>
      <c r="AU173" s="227" t="s">
        <v>20</v>
      </c>
      <c r="AV173" s="216" t="s">
        <v>20</v>
      </c>
      <c r="AW173" s="216" t="s">
        <v>39</v>
      </c>
      <c r="AX173" s="216" t="s">
        <v>85</v>
      </c>
      <c r="AY173" s="227" t="s">
        <v>134</v>
      </c>
    </row>
    <row r="174" spans="2:51" s="228" customFormat="1" ht="11.25">
      <c r="B174" s="229"/>
      <c r="C174" s="230"/>
      <c r="D174" s="200" t="s">
        <v>145</v>
      </c>
      <c r="E174" s="231"/>
      <c r="F174" s="232" t="s">
        <v>147</v>
      </c>
      <c r="G174" s="230"/>
      <c r="H174" s="233">
        <v>4.8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145</v>
      </c>
      <c r="AU174" s="239" t="s">
        <v>20</v>
      </c>
      <c r="AV174" s="228" t="s">
        <v>141</v>
      </c>
      <c r="AW174" s="228" t="s">
        <v>39</v>
      </c>
      <c r="AX174" s="228" t="s">
        <v>93</v>
      </c>
      <c r="AY174" s="239" t="s">
        <v>134</v>
      </c>
    </row>
    <row r="175" spans="1:65" s="26" customFormat="1" ht="24" customHeight="1">
      <c r="A175" s="20"/>
      <c r="B175" s="21"/>
      <c r="C175" s="187" t="s">
        <v>202</v>
      </c>
      <c r="D175" s="187" t="s">
        <v>136</v>
      </c>
      <c r="E175" s="188" t="s">
        <v>203</v>
      </c>
      <c r="F175" s="189" t="s">
        <v>204</v>
      </c>
      <c r="G175" s="190" t="s">
        <v>205</v>
      </c>
      <c r="H175" s="191">
        <v>5.2</v>
      </c>
      <c r="I175" s="192">
        <v>1800</v>
      </c>
      <c r="J175" s="193">
        <f>ROUND(I175*H175,2)</f>
        <v>9360</v>
      </c>
      <c r="K175" s="189" t="s">
        <v>140</v>
      </c>
      <c r="L175" s="25"/>
      <c r="M175" s="194"/>
      <c r="N175" s="195" t="s">
        <v>49</v>
      </c>
      <c r="O175" s="6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98" t="s">
        <v>141</v>
      </c>
      <c r="AT175" s="198" t="s">
        <v>136</v>
      </c>
      <c r="AU175" s="198" t="s">
        <v>20</v>
      </c>
      <c r="AY175" s="3" t="s">
        <v>134</v>
      </c>
      <c r="BE175" s="199">
        <f>IF(N175="základní",J175,0)</f>
        <v>9360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3" t="s">
        <v>93</v>
      </c>
      <c r="BK175" s="199">
        <f>ROUND(I175*H175,2)</f>
        <v>9360</v>
      </c>
      <c r="BL175" s="3" t="s">
        <v>141</v>
      </c>
      <c r="BM175" s="198" t="s">
        <v>206</v>
      </c>
    </row>
    <row r="176" spans="1:47" s="26" customFormat="1" ht="29.25">
      <c r="A176" s="20"/>
      <c r="B176" s="21"/>
      <c r="C176" s="22"/>
      <c r="D176" s="200" t="s">
        <v>143</v>
      </c>
      <c r="E176" s="22"/>
      <c r="F176" s="201" t="s">
        <v>207</v>
      </c>
      <c r="G176" s="22"/>
      <c r="H176" s="22"/>
      <c r="I176" s="202"/>
      <c r="J176" s="22"/>
      <c r="K176" s="22"/>
      <c r="L176" s="25"/>
      <c r="M176" s="203"/>
      <c r="N176" s="204"/>
      <c r="O176" s="61"/>
      <c r="P176" s="61"/>
      <c r="Q176" s="61"/>
      <c r="R176" s="61"/>
      <c r="S176" s="61"/>
      <c r="T176" s="62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T176" s="3" t="s">
        <v>143</v>
      </c>
      <c r="AU176" s="3" t="s">
        <v>20</v>
      </c>
    </row>
    <row r="177" spans="2:51" s="205" customFormat="1" ht="11.25">
      <c r="B177" s="206"/>
      <c r="C177" s="207"/>
      <c r="D177" s="200" t="s">
        <v>145</v>
      </c>
      <c r="E177" s="208"/>
      <c r="F177" s="209" t="s">
        <v>208</v>
      </c>
      <c r="G177" s="207"/>
      <c r="H177" s="208"/>
      <c r="I177" s="210"/>
      <c r="J177" s="207"/>
      <c r="K177" s="207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145</v>
      </c>
      <c r="AU177" s="215" t="s">
        <v>20</v>
      </c>
      <c r="AV177" s="205" t="s">
        <v>93</v>
      </c>
      <c r="AW177" s="205" t="s">
        <v>39</v>
      </c>
      <c r="AX177" s="205" t="s">
        <v>85</v>
      </c>
      <c r="AY177" s="215" t="s">
        <v>134</v>
      </c>
    </row>
    <row r="178" spans="2:51" s="216" customFormat="1" ht="11.25">
      <c r="B178" s="217"/>
      <c r="C178" s="218"/>
      <c r="D178" s="200" t="s">
        <v>145</v>
      </c>
      <c r="E178" s="219"/>
      <c r="F178" s="220" t="s">
        <v>209</v>
      </c>
      <c r="G178" s="218"/>
      <c r="H178" s="221">
        <v>5.2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145</v>
      </c>
      <c r="AU178" s="227" t="s">
        <v>20</v>
      </c>
      <c r="AV178" s="216" t="s">
        <v>20</v>
      </c>
      <c r="AW178" s="216" t="s">
        <v>39</v>
      </c>
      <c r="AX178" s="216" t="s">
        <v>93</v>
      </c>
      <c r="AY178" s="227" t="s">
        <v>134</v>
      </c>
    </row>
    <row r="179" spans="1:65" s="26" customFormat="1" ht="33" customHeight="1">
      <c r="A179" s="20"/>
      <c r="B179" s="21"/>
      <c r="C179" s="187" t="s">
        <v>210</v>
      </c>
      <c r="D179" s="187" t="s">
        <v>136</v>
      </c>
      <c r="E179" s="188" t="s">
        <v>211</v>
      </c>
      <c r="F179" s="189" t="s">
        <v>212</v>
      </c>
      <c r="G179" s="190" t="s">
        <v>205</v>
      </c>
      <c r="H179" s="191">
        <v>46.8</v>
      </c>
      <c r="I179" s="192">
        <v>700</v>
      </c>
      <c r="J179" s="193">
        <f>ROUND(I179*H179,2)</f>
        <v>32760</v>
      </c>
      <c r="K179" s="189" t="s">
        <v>140</v>
      </c>
      <c r="L179" s="25"/>
      <c r="M179" s="194"/>
      <c r="N179" s="195" t="s">
        <v>49</v>
      </c>
      <c r="O179" s="61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98" t="s">
        <v>141</v>
      </c>
      <c r="AT179" s="198" t="s">
        <v>136</v>
      </c>
      <c r="AU179" s="198" t="s">
        <v>20</v>
      </c>
      <c r="AY179" s="3" t="s">
        <v>134</v>
      </c>
      <c r="BE179" s="199">
        <f>IF(N179="základní",J179,0)</f>
        <v>32760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3" t="s">
        <v>93</v>
      </c>
      <c r="BK179" s="199">
        <f>ROUND(I179*H179,2)</f>
        <v>32760</v>
      </c>
      <c r="BL179" s="3" t="s">
        <v>141</v>
      </c>
      <c r="BM179" s="198" t="s">
        <v>213</v>
      </c>
    </row>
    <row r="180" spans="1:47" s="26" customFormat="1" ht="29.25">
      <c r="A180" s="20"/>
      <c r="B180" s="21"/>
      <c r="C180" s="22"/>
      <c r="D180" s="200" t="s">
        <v>143</v>
      </c>
      <c r="E180" s="22"/>
      <c r="F180" s="201" t="s">
        <v>214</v>
      </c>
      <c r="G180" s="22"/>
      <c r="H180" s="22"/>
      <c r="I180" s="202"/>
      <c r="J180" s="22"/>
      <c r="K180" s="22"/>
      <c r="L180" s="25"/>
      <c r="M180" s="203"/>
      <c r="N180" s="204"/>
      <c r="O180" s="61"/>
      <c r="P180" s="61"/>
      <c r="Q180" s="61"/>
      <c r="R180" s="61"/>
      <c r="S180" s="61"/>
      <c r="T180" s="62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T180" s="3" t="s">
        <v>143</v>
      </c>
      <c r="AU180" s="3" t="s">
        <v>20</v>
      </c>
    </row>
    <row r="181" spans="2:51" s="205" customFormat="1" ht="11.25">
      <c r="B181" s="206"/>
      <c r="C181" s="207"/>
      <c r="D181" s="200" t="s">
        <v>145</v>
      </c>
      <c r="E181" s="208"/>
      <c r="F181" s="209" t="s">
        <v>208</v>
      </c>
      <c r="G181" s="207"/>
      <c r="H181" s="208"/>
      <c r="I181" s="210"/>
      <c r="J181" s="207"/>
      <c r="K181" s="207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145</v>
      </c>
      <c r="AU181" s="215" t="s">
        <v>20</v>
      </c>
      <c r="AV181" s="205" t="s">
        <v>93</v>
      </c>
      <c r="AW181" s="205" t="s">
        <v>39</v>
      </c>
      <c r="AX181" s="205" t="s">
        <v>85</v>
      </c>
      <c r="AY181" s="215" t="s">
        <v>134</v>
      </c>
    </row>
    <row r="182" spans="2:51" s="216" customFormat="1" ht="11.25">
      <c r="B182" s="217"/>
      <c r="C182" s="218"/>
      <c r="D182" s="200" t="s">
        <v>145</v>
      </c>
      <c r="E182" s="219"/>
      <c r="F182" s="220" t="s">
        <v>215</v>
      </c>
      <c r="G182" s="218"/>
      <c r="H182" s="221">
        <v>46.8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145</v>
      </c>
      <c r="AU182" s="227" t="s">
        <v>20</v>
      </c>
      <c r="AV182" s="216" t="s">
        <v>20</v>
      </c>
      <c r="AW182" s="216" t="s">
        <v>39</v>
      </c>
      <c r="AX182" s="216" t="s">
        <v>85</v>
      </c>
      <c r="AY182" s="227" t="s">
        <v>134</v>
      </c>
    </row>
    <row r="183" spans="2:51" s="228" customFormat="1" ht="11.25">
      <c r="B183" s="229"/>
      <c r="C183" s="230"/>
      <c r="D183" s="200" t="s">
        <v>145</v>
      </c>
      <c r="E183" s="231"/>
      <c r="F183" s="232" t="s">
        <v>147</v>
      </c>
      <c r="G183" s="230"/>
      <c r="H183" s="233">
        <v>46.8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145</v>
      </c>
      <c r="AU183" s="239" t="s">
        <v>20</v>
      </c>
      <c r="AV183" s="228" t="s">
        <v>141</v>
      </c>
      <c r="AW183" s="228" t="s">
        <v>39</v>
      </c>
      <c r="AX183" s="228" t="s">
        <v>93</v>
      </c>
      <c r="AY183" s="239" t="s">
        <v>134</v>
      </c>
    </row>
    <row r="184" spans="1:65" s="26" customFormat="1" ht="24" customHeight="1">
      <c r="A184" s="20"/>
      <c r="B184" s="21"/>
      <c r="C184" s="187" t="s">
        <v>216</v>
      </c>
      <c r="D184" s="187" t="s">
        <v>136</v>
      </c>
      <c r="E184" s="188" t="s">
        <v>217</v>
      </c>
      <c r="F184" s="189" t="s">
        <v>218</v>
      </c>
      <c r="G184" s="190" t="s">
        <v>205</v>
      </c>
      <c r="H184" s="191">
        <v>74.7</v>
      </c>
      <c r="I184" s="192">
        <v>114</v>
      </c>
      <c r="J184" s="193">
        <f>ROUND(I184*H184,2)</f>
        <v>8515.8</v>
      </c>
      <c r="K184" s="189" t="s">
        <v>140</v>
      </c>
      <c r="L184" s="25"/>
      <c r="M184" s="194"/>
      <c r="N184" s="195" t="s">
        <v>49</v>
      </c>
      <c r="O184" s="61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R184" s="198" t="s">
        <v>141</v>
      </c>
      <c r="AT184" s="198" t="s">
        <v>136</v>
      </c>
      <c r="AU184" s="198" t="s">
        <v>20</v>
      </c>
      <c r="AY184" s="3" t="s">
        <v>134</v>
      </c>
      <c r="BE184" s="199">
        <f>IF(N184="základní",J184,0)</f>
        <v>8515.8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3" t="s">
        <v>93</v>
      </c>
      <c r="BK184" s="199">
        <f>ROUND(I184*H184,2)</f>
        <v>8515.8</v>
      </c>
      <c r="BL184" s="3" t="s">
        <v>141</v>
      </c>
      <c r="BM184" s="198" t="s">
        <v>219</v>
      </c>
    </row>
    <row r="185" spans="1:47" s="26" customFormat="1" ht="19.5">
      <c r="A185" s="20"/>
      <c r="B185" s="21"/>
      <c r="C185" s="22"/>
      <c r="D185" s="200" t="s">
        <v>143</v>
      </c>
      <c r="E185" s="22"/>
      <c r="F185" s="201" t="s">
        <v>220</v>
      </c>
      <c r="G185" s="22"/>
      <c r="H185" s="22"/>
      <c r="I185" s="202"/>
      <c r="J185" s="22"/>
      <c r="K185" s="22"/>
      <c r="L185" s="25"/>
      <c r="M185" s="203"/>
      <c r="N185" s="204"/>
      <c r="O185" s="61"/>
      <c r="P185" s="61"/>
      <c r="Q185" s="61"/>
      <c r="R185" s="61"/>
      <c r="S185" s="61"/>
      <c r="T185" s="62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T185" s="3" t="s">
        <v>143</v>
      </c>
      <c r="AU185" s="3" t="s">
        <v>20</v>
      </c>
    </row>
    <row r="186" spans="2:51" s="216" customFormat="1" ht="11.25">
      <c r="B186" s="217"/>
      <c r="C186" s="218"/>
      <c r="D186" s="200" t="s">
        <v>145</v>
      </c>
      <c r="E186" s="219"/>
      <c r="F186" s="220" t="s">
        <v>221</v>
      </c>
      <c r="G186" s="218"/>
      <c r="H186" s="221">
        <v>45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145</v>
      </c>
      <c r="AU186" s="227" t="s">
        <v>20</v>
      </c>
      <c r="AV186" s="216" t="s">
        <v>20</v>
      </c>
      <c r="AW186" s="216" t="s">
        <v>39</v>
      </c>
      <c r="AX186" s="216" t="s">
        <v>85</v>
      </c>
      <c r="AY186" s="227" t="s">
        <v>134</v>
      </c>
    </row>
    <row r="187" spans="2:51" s="216" customFormat="1" ht="11.25">
      <c r="B187" s="217"/>
      <c r="C187" s="218"/>
      <c r="D187" s="200" t="s">
        <v>145</v>
      </c>
      <c r="E187" s="219"/>
      <c r="F187" s="220" t="s">
        <v>222</v>
      </c>
      <c r="G187" s="218"/>
      <c r="H187" s="221">
        <v>29.7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145</v>
      </c>
      <c r="AU187" s="227" t="s">
        <v>20</v>
      </c>
      <c r="AV187" s="216" t="s">
        <v>20</v>
      </c>
      <c r="AW187" s="216" t="s">
        <v>39</v>
      </c>
      <c r="AX187" s="216" t="s">
        <v>85</v>
      </c>
      <c r="AY187" s="227" t="s">
        <v>134</v>
      </c>
    </row>
    <row r="188" spans="2:51" s="228" customFormat="1" ht="11.25">
      <c r="B188" s="229"/>
      <c r="C188" s="230"/>
      <c r="D188" s="200" t="s">
        <v>145</v>
      </c>
      <c r="E188" s="231"/>
      <c r="F188" s="232" t="s">
        <v>147</v>
      </c>
      <c r="G188" s="230"/>
      <c r="H188" s="233">
        <v>74.7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145</v>
      </c>
      <c r="AU188" s="239" t="s">
        <v>20</v>
      </c>
      <c r="AV188" s="228" t="s">
        <v>141</v>
      </c>
      <c r="AW188" s="228" t="s">
        <v>39</v>
      </c>
      <c r="AX188" s="228" t="s">
        <v>93</v>
      </c>
      <c r="AY188" s="239" t="s">
        <v>134</v>
      </c>
    </row>
    <row r="189" spans="1:65" s="26" customFormat="1" ht="24" customHeight="1">
      <c r="A189" s="20"/>
      <c r="B189" s="21"/>
      <c r="C189" s="187" t="s">
        <v>223</v>
      </c>
      <c r="D189" s="187" t="s">
        <v>136</v>
      </c>
      <c r="E189" s="188" t="s">
        <v>224</v>
      </c>
      <c r="F189" s="189" t="s">
        <v>225</v>
      </c>
      <c r="G189" s="190" t="s">
        <v>205</v>
      </c>
      <c r="H189" s="191">
        <v>19</v>
      </c>
      <c r="I189" s="192">
        <v>173</v>
      </c>
      <c r="J189" s="193">
        <f>ROUND(I189*H189,2)</f>
        <v>3287</v>
      </c>
      <c r="K189" s="189" t="s">
        <v>226</v>
      </c>
      <c r="L189" s="25"/>
      <c r="M189" s="194"/>
      <c r="N189" s="195" t="s">
        <v>49</v>
      </c>
      <c r="O189" s="61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98" t="s">
        <v>141</v>
      </c>
      <c r="AT189" s="198" t="s">
        <v>136</v>
      </c>
      <c r="AU189" s="198" t="s">
        <v>20</v>
      </c>
      <c r="AY189" s="3" t="s">
        <v>134</v>
      </c>
      <c r="BE189" s="199">
        <f>IF(N189="základní",J189,0)</f>
        <v>3287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3" t="s">
        <v>93</v>
      </c>
      <c r="BK189" s="199">
        <f>ROUND(I189*H189,2)</f>
        <v>3287</v>
      </c>
      <c r="BL189" s="3" t="s">
        <v>141</v>
      </c>
      <c r="BM189" s="198" t="s">
        <v>227</v>
      </c>
    </row>
    <row r="190" spans="1:47" s="26" customFormat="1" ht="39">
      <c r="A190" s="20"/>
      <c r="B190" s="21"/>
      <c r="C190" s="22"/>
      <c r="D190" s="200" t="s">
        <v>143</v>
      </c>
      <c r="E190" s="22"/>
      <c r="F190" s="201" t="s">
        <v>228</v>
      </c>
      <c r="G190" s="22"/>
      <c r="H190" s="22"/>
      <c r="I190" s="202"/>
      <c r="J190" s="22"/>
      <c r="K190" s="22"/>
      <c r="L190" s="25"/>
      <c r="M190" s="203"/>
      <c r="N190" s="204"/>
      <c r="O190" s="61"/>
      <c r="P190" s="61"/>
      <c r="Q190" s="61"/>
      <c r="R190" s="61"/>
      <c r="S190" s="61"/>
      <c r="T190" s="62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T190" s="3" t="s">
        <v>143</v>
      </c>
      <c r="AU190" s="3" t="s">
        <v>20</v>
      </c>
    </row>
    <row r="191" spans="2:51" s="205" customFormat="1" ht="11.25">
      <c r="B191" s="206"/>
      <c r="C191" s="207"/>
      <c r="D191" s="200" t="s">
        <v>145</v>
      </c>
      <c r="E191" s="208"/>
      <c r="F191" s="209" t="s">
        <v>229</v>
      </c>
      <c r="G191" s="207"/>
      <c r="H191" s="208"/>
      <c r="I191" s="210"/>
      <c r="J191" s="207"/>
      <c r="K191" s="207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145</v>
      </c>
      <c r="AU191" s="215" t="s">
        <v>20</v>
      </c>
      <c r="AV191" s="205" t="s">
        <v>93</v>
      </c>
      <c r="AW191" s="205" t="s">
        <v>39</v>
      </c>
      <c r="AX191" s="205" t="s">
        <v>85</v>
      </c>
      <c r="AY191" s="215" t="s">
        <v>134</v>
      </c>
    </row>
    <row r="192" spans="2:51" s="216" customFormat="1" ht="11.25">
      <c r="B192" s="217"/>
      <c r="C192" s="218"/>
      <c r="D192" s="200" t="s">
        <v>145</v>
      </c>
      <c r="E192" s="219"/>
      <c r="F192" s="220" t="s">
        <v>230</v>
      </c>
      <c r="G192" s="218"/>
      <c r="H192" s="221">
        <v>19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145</v>
      </c>
      <c r="AU192" s="227" t="s">
        <v>20</v>
      </c>
      <c r="AV192" s="216" t="s">
        <v>20</v>
      </c>
      <c r="AW192" s="216" t="s">
        <v>39</v>
      </c>
      <c r="AX192" s="216" t="s">
        <v>85</v>
      </c>
      <c r="AY192" s="227" t="s">
        <v>134</v>
      </c>
    </row>
    <row r="193" spans="2:51" s="228" customFormat="1" ht="11.25">
      <c r="B193" s="229"/>
      <c r="C193" s="230"/>
      <c r="D193" s="200" t="s">
        <v>145</v>
      </c>
      <c r="E193" s="231"/>
      <c r="F193" s="232" t="s">
        <v>147</v>
      </c>
      <c r="G193" s="230"/>
      <c r="H193" s="233">
        <v>19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145</v>
      </c>
      <c r="AU193" s="239" t="s">
        <v>20</v>
      </c>
      <c r="AV193" s="228" t="s">
        <v>141</v>
      </c>
      <c r="AW193" s="228" t="s">
        <v>39</v>
      </c>
      <c r="AX193" s="228" t="s">
        <v>93</v>
      </c>
      <c r="AY193" s="239" t="s">
        <v>134</v>
      </c>
    </row>
    <row r="194" spans="1:65" s="26" customFormat="1" ht="24" customHeight="1">
      <c r="A194" s="20"/>
      <c r="B194" s="21"/>
      <c r="C194" s="187" t="s">
        <v>7</v>
      </c>
      <c r="D194" s="187" t="s">
        <v>136</v>
      </c>
      <c r="E194" s="188" t="s">
        <v>231</v>
      </c>
      <c r="F194" s="189" t="s">
        <v>232</v>
      </c>
      <c r="G194" s="190" t="s">
        <v>205</v>
      </c>
      <c r="H194" s="191">
        <v>15.3</v>
      </c>
      <c r="I194" s="192">
        <v>300</v>
      </c>
      <c r="J194" s="193">
        <f>ROUND(I194*H194,2)</f>
        <v>4590</v>
      </c>
      <c r="K194" s="189" t="s">
        <v>233</v>
      </c>
      <c r="L194" s="25"/>
      <c r="M194" s="194"/>
      <c r="N194" s="195" t="s">
        <v>49</v>
      </c>
      <c r="O194" s="6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R194" s="198" t="s">
        <v>141</v>
      </c>
      <c r="AT194" s="198" t="s">
        <v>136</v>
      </c>
      <c r="AU194" s="198" t="s">
        <v>20</v>
      </c>
      <c r="AY194" s="3" t="s">
        <v>134</v>
      </c>
      <c r="BE194" s="199">
        <f>IF(N194="základní",J194,0)</f>
        <v>4590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3" t="s">
        <v>93</v>
      </c>
      <c r="BK194" s="199">
        <f>ROUND(I194*H194,2)</f>
        <v>4590</v>
      </c>
      <c r="BL194" s="3" t="s">
        <v>141</v>
      </c>
      <c r="BM194" s="198" t="s">
        <v>234</v>
      </c>
    </row>
    <row r="195" spans="1:47" s="26" customFormat="1" ht="19.5">
      <c r="A195" s="20"/>
      <c r="B195" s="21"/>
      <c r="C195" s="22"/>
      <c r="D195" s="200" t="s">
        <v>143</v>
      </c>
      <c r="E195" s="22"/>
      <c r="F195" s="201" t="s">
        <v>235</v>
      </c>
      <c r="G195" s="22"/>
      <c r="H195" s="22"/>
      <c r="I195" s="202"/>
      <c r="J195" s="22"/>
      <c r="K195" s="22"/>
      <c r="L195" s="25"/>
      <c r="M195" s="203"/>
      <c r="N195" s="204"/>
      <c r="O195" s="61"/>
      <c r="P195" s="61"/>
      <c r="Q195" s="61"/>
      <c r="R195" s="61"/>
      <c r="S195" s="61"/>
      <c r="T195" s="62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T195" s="3" t="s">
        <v>143</v>
      </c>
      <c r="AU195" s="3" t="s">
        <v>20</v>
      </c>
    </row>
    <row r="196" spans="2:51" s="205" customFormat="1" ht="11.25">
      <c r="B196" s="206"/>
      <c r="C196" s="207"/>
      <c r="D196" s="200" t="s">
        <v>145</v>
      </c>
      <c r="E196" s="208"/>
      <c r="F196" s="209" t="s">
        <v>236</v>
      </c>
      <c r="G196" s="207"/>
      <c r="H196" s="208"/>
      <c r="I196" s="210"/>
      <c r="J196" s="207"/>
      <c r="K196" s="207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20</v>
      </c>
      <c r="AV196" s="205" t="s">
        <v>93</v>
      </c>
      <c r="AW196" s="205" t="s">
        <v>39</v>
      </c>
      <c r="AX196" s="205" t="s">
        <v>85</v>
      </c>
      <c r="AY196" s="215" t="s">
        <v>134</v>
      </c>
    </row>
    <row r="197" spans="2:51" s="216" customFormat="1" ht="11.25">
      <c r="B197" s="217"/>
      <c r="C197" s="218"/>
      <c r="D197" s="200" t="s">
        <v>145</v>
      </c>
      <c r="E197" s="219"/>
      <c r="F197" s="220" t="s">
        <v>237</v>
      </c>
      <c r="G197" s="218"/>
      <c r="H197" s="221">
        <v>15.3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145</v>
      </c>
      <c r="AU197" s="227" t="s">
        <v>20</v>
      </c>
      <c r="AV197" s="216" t="s">
        <v>20</v>
      </c>
      <c r="AW197" s="216" t="s">
        <v>39</v>
      </c>
      <c r="AX197" s="216" t="s">
        <v>85</v>
      </c>
      <c r="AY197" s="227" t="s">
        <v>134</v>
      </c>
    </row>
    <row r="198" spans="2:51" s="228" customFormat="1" ht="11.25">
      <c r="B198" s="229"/>
      <c r="C198" s="230"/>
      <c r="D198" s="200" t="s">
        <v>145</v>
      </c>
      <c r="E198" s="231"/>
      <c r="F198" s="232" t="s">
        <v>147</v>
      </c>
      <c r="G198" s="230"/>
      <c r="H198" s="233">
        <v>15.3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145</v>
      </c>
      <c r="AU198" s="239" t="s">
        <v>20</v>
      </c>
      <c r="AV198" s="228" t="s">
        <v>141</v>
      </c>
      <c r="AW198" s="228" t="s">
        <v>39</v>
      </c>
      <c r="AX198" s="228" t="s">
        <v>93</v>
      </c>
      <c r="AY198" s="239" t="s">
        <v>134</v>
      </c>
    </row>
    <row r="199" spans="1:65" s="26" customFormat="1" ht="33" customHeight="1">
      <c r="A199" s="20"/>
      <c r="B199" s="21"/>
      <c r="C199" s="187" t="s">
        <v>238</v>
      </c>
      <c r="D199" s="187" t="s">
        <v>136</v>
      </c>
      <c r="E199" s="188" t="s">
        <v>239</v>
      </c>
      <c r="F199" s="189" t="s">
        <v>240</v>
      </c>
      <c r="G199" s="190" t="s">
        <v>205</v>
      </c>
      <c r="H199" s="191">
        <v>61.2</v>
      </c>
      <c r="I199" s="192">
        <v>29</v>
      </c>
      <c r="J199" s="193">
        <f>ROUND(I199*H199,2)</f>
        <v>1774.8</v>
      </c>
      <c r="K199" s="189" t="s">
        <v>140</v>
      </c>
      <c r="L199" s="25"/>
      <c r="M199" s="194"/>
      <c r="N199" s="195" t="s">
        <v>49</v>
      </c>
      <c r="O199" s="61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98" t="s">
        <v>141</v>
      </c>
      <c r="AT199" s="198" t="s">
        <v>136</v>
      </c>
      <c r="AU199" s="198" t="s">
        <v>20</v>
      </c>
      <c r="AY199" s="3" t="s">
        <v>134</v>
      </c>
      <c r="BE199" s="199">
        <f>IF(N199="základní",J199,0)</f>
        <v>1774.8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3" t="s">
        <v>93</v>
      </c>
      <c r="BK199" s="199">
        <f>ROUND(I199*H199,2)</f>
        <v>1774.8</v>
      </c>
      <c r="BL199" s="3" t="s">
        <v>141</v>
      </c>
      <c r="BM199" s="198" t="s">
        <v>241</v>
      </c>
    </row>
    <row r="200" spans="1:47" s="26" customFormat="1" ht="29.25">
      <c r="A200" s="20"/>
      <c r="B200" s="21"/>
      <c r="C200" s="22"/>
      <c r="D200" s="200" t="s">
        <v>143</v>
      </c>
      <c r="E200" s="22"/>
      <c r="F200" s="201" t="s">
        <v>242</v>
      </c>
      <c r="G200" s="22"/>
      <c r="H200" s="22"/>
      <c r="I200" s="202"/>
      <c r="J200" s="22"/>
      <c r="K200" s="22"/>
      <c r="L200" s="25"/>
      <c r="M200" s="203"/>
      <c r="N200" s="204"/>
      <c r="O200" s="61"/>
      <c r="P200" s="61"/>
      <c r="Q200" s="61"/>
      <c r="R200" s="61"/>
      <c r="S200" s="61"/>
      <c r="T200" s="62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T200" s="3" t="s">
        <v>143</v>
      </c>
      <c r="AU200" s="3" t="s">
        <v>20</v>
      </c>
    </row>
    <row r="201" spans="2:51" s="216" customFormat="1" ht="11.25">
      <c r="B201" s="217"/>
      <c r="C201" s="218"/>
      <c r="D201" s="200" t="s">
        <v>145</v>
      </c>
      <c r="E201" s="219"/>
      <c r="F201" s="220" t="s">
        <v>243</v>
      </c>
      <c r="G201" s="218"/>
      <c r="H201" s="221">
        <v>61.2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145</v>
      </c>
      <c r="AU201" s="227" t="s">
        <v>20</v>
      </c>
      <c r="AV201" s="216" t="s">
        <v>20</v>
      </c>
      <c r="AW201" s="216" t="s">
        <v>39</v>
      </c>
      <c r="AX201" s="216" t="s">
        <v>85</v>
      </c>
      <c r="AY201" s="227" t="s">
        <v>134</v>
      </c>
    </row>
    <row r="202" spans="2:51" s="228" customFormat="1" ht="11.25">
      <c r="B202" s="229"/>
      <c r="C202" s="230"/>
      <c r="D202" s="200" t="s">
        <v>145</v>
      </c>
      <c r="E202" s="231"/>
      <c r="F202" s="232" t="s">
        <v>147</v>
      </c>
      <c r="G202" s="230"/>
      <c r="H202" s="233">
        <v>61.2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145</v>
      </c>
      <c r="AU202" s="239" t="s">
        <v>20</v>
      </c>
      <c r="AV202" s="228" t="s">
        <v>141</v>
      </c>
      <c r="AW202" s="228" t="s">
        <v>39</v>
      </c>
      <c r="AX202" s="228" t="s">
        <v>93</v>
      </c>
      <c r="AY202" s="239" t="s">
        <v>134</v>
      </c>
    </row>
    <row r="203" spans="1:65" s="26" customFormat="1" ht="21.75" customHeight="1">
      <c r="A203" s="20"/>
      <c r="B203" s="21"/>
      <c r="C203" s="187" t="s">
        <v>244</v>
      </c>
      <c r="D203" s="187" t="s">
        <v>136</v>
      </c>
      <c r="E203" s="188" t="s">
        <v>245</v>
      </c>
      <c r="F203" s="189" t="s">
        <v>246</v>
      </c>
      <c r="G203" s="190" t="s">
        <v>205</v>
      </c>
      <c r="H203" s="191">
        <v>45</v>
      </c>
      <c r="I203" s="192">
        <v>55</v>
      </c>
      <c r="J203" s="193">
        <f>ROUND(I203*H203,2)</f>
        <v>2475</v>
      </c>
      <c r="K203" s="189" t="s">
        <v>233</v>
      </c>
      <c r="L203" s="25"/>
      <c r="M203" s="194"/>
      <c r="N203" s="195" t="s">
        <v>49</v>
      </c>
      <c r="O203" s="61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R203" s="198" t="s">
        <v>141</v>
      </c>
      <c r="AT203" s="198" t="s">
        <v>136</v>
      </c>
      <c r="AU203" s="198" t="s">
        <v>20</v>
      </c>
      <c r="AY203" s="3" t="s">
        <v>134</v>
      </c>
      <c r="BE203" s="199">
        <f>IF(N203="základní",J203,0)</f>
        <v>2475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3" t="s">
        <v>93</v>
      </c>
      <c r="BK203" s="199">
        <f>ROUND(I203*H203,2)</f>
        <v>2475</v>
      </c>
      <c r="BL203" s="3" t="s">
        <v>141</v>
      </c>
      <c r="BM203" s="198" t="s">
        <v>247</v>
      </c>
    </row>
    <row r="204" spans="1:47" s="26" customFormat="1" ht="19.5">
      <c r="A204" s="20"/>
      <c r="B204" s="21"/>
      <c r="C204" s="22"/>
      <c r="D204" s="200" t="s">
        <v>143</v>
      </c>
      <c r="E204" s="22"/>
      <c r="F204" s="201" t="s">
        <v>248</v>
      </c>
      <c r="G204" s="22"/>
      <c r="H204" s="22"/>
      <c r="I204" s="202"/>
      <c r="J204" s="22"/>
      <c r="K204" s="22"/>
      <c r="L204" s="25"/>
      <c r="M204" s="203"/>
      <c r="N204" s="204"/>
      <c r="O204" s="61"/>
      <c r="P204" s="61"/>
      <c r="Q204" s="61"/>
      <c r="R204" s="61"/>
      <c r="S204" s="61"/>
      <c r="T204" s="62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T204" s="3" t="s">
        <v>143</v>
      </c>
      <c r="AU204" s="3" t="s">
        <v>20</v>
      </c>
    </row>
    <row r="205" spans="2:51" s="216" customFormat="1" ht="11.25">
      <c r="B205" s="217"/>
      <c r="C205" s="218"/>
      <c r="D205" s="200" t="s">
        <v>145</v>
      </c>
      <c r="E205" s="219"/>
      <c r="F205" s="220" t="s">
        <v>249</v>
      </c>
      <c r="G205" s="218"/>
      <c r="H205" s="221">
        <v>15.3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145</v>
      </c>
      <c r="AU205" s="227" t="s">
        <v>20</v>
      </c>
      <c r="AV205" s="216" t="s">
        <v>20</v>
      </c>
      <c r="AW205" s="216" t="s">
        <v>39</v>
      </c>
      <c r="AX205" s="216" t="s">
        <v>85</v>
      </c>
      <c r="AY205" s="227" t="s">
        <v>134</v>
      </c>
    </row>
    <row r="206" spans="2:51" s="216" customFormat="1" ht="11.25">
      <c r="B206" s="217"/>
      <c r="C206" s="218"/>
      <c r="D206" s="200" t="s">
        <v>145</v>
      </c>
      <c r="E206" s="219"/>
      <c r="F206" s="220" t="s">
        <v>250</v>
      </c>
      <c r="G206" s="218"/>
      <c r="H206" s="221">
        <v>29.7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145</v>
      </c>
      <c r="AU206" s="227" t="s">
        <v>20</v>
      </c>
      <c r="AV206" s="216" t="s">
        <v>20</v>
      </c>
      <c r="AW206" s="216" t="s">
        <v>39</v>
      </c>
      <c r="AX206" s="216" t="s">
        <v>85</v>
      </c>
      <c r="AY206" s="227" t="s">
        <v>134</v>
      </c>
    </row>
    <row r="207" spans="2:51" s="228" customFormat="1" ht="11.25">
      <c r="B207" s="229"/>
      <c r="C207" s="230"/>
      <c r="D207" s="200" t="s">
        <v>145</v>
      </c>
      <c r="E207" s="231"/>
      <c r="F207" s="232" t="s">
        <v>147</v>
      </c>
      <c r="G207" s="230"/>
      <c r="H207" s="233">
        <v>45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145</v>
      </c>
      <c r="AU207" s="239" t="s">
        <v>20</v>
      </c>
      <c r="AV207" s="228" t="s">
        <v>141</v>
      </c>
      <c r="AW207" s="228" t="s">
        <v>39</v>
      </c>
      <c r="AX207" s="228" t="s">
        <v>93</v>
      </c>
      <c r="AY207" s="239" t="s">
        <v>134</v>
      </c>
    </row>
    <row r="208" spans="1:65" s="26" customFormat="1" ht="24" customHeight="1">
      <c r="A208" s="20"/>
      <c r="B208" s="21"/>
      <c r="C208" s="187" t="s">
        <v>251</v>
      </c>
      <c r="D208" s="187" t="s">
        <v>136</v>
      </c>
      <c r="E208" s="188" t="s">
        <v>252</v>
      </c>
      <c r="F208" s="189" t="s">
        <v>253</v>
      </c>
      <c r="G208" s="190" t="s">
        <v>205</v>
      </c>
      <c r="H208" s="191">
        <v>52</v>
      </c>
      <c r="I208" s="192">
        <v>110</v>
      </c>
      <c r="J208" s="193">
        <f>ROUND(I208*H208,2)</f>
        <v>5720</v>
      </c>
      <c r="K208" s="189" t="s">
        <v>140</v>
      </c>
      <c r="L208" s="25"/>
      <c r="M208" s="194"/>
      <c r="N208" s="195" t="s">
        <v>49</v>
      </c>
      <c r="O208" s="6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R208" s="198" t="s">
        <v>141</v>
      </c>
      <c r="AT208" s="198" t="s">
        <v>136</v>
      </c>
      <c r="AU208" s="198" t="s">
        <v>20</v>
      </c>
      <c r="AY208" s="3" t="s">
        <v>134</v>
      </c>
      <c r="BE208" s="199">
        <f>IF(N208="základní",J208,0)</f>
        <v>5720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3" t="s">
        <v>93</v>
      </c>
      <c r="BK208" s="199">
        <f>ROUND(I208*H208,2)</f>
        <v>5720</v>
      </c>
      <c r="BL208" s="3" t="s">
        <v>141</v>
      </c>
      <c r="BM208" s="198" t="s">
        <v>254</v>
      </c>
    </row>
    <row r="209" spans="1:47" s="26" customFormat="1" ht="29.25">
      <c r="A209" s="20"/>
      <c r="B209" s="21"/>
      <c r="C209" s="22"/>
      <c r="D209" s="200" t="s">
        <v>143</v>
      </c>
      <c r="E209" s="22"/>
      <c r="F209" s="201" t="s">
        <v>255</v>
      </c>
      <c r="G209" s="22"/>
      <c r="H209" s="22"/>
      <c r="I209" s="202"/>
      <c r="J209" s="22"/>
      <c r="K209" s="22"/>
      <c r="L209" s="25"/>
      <c r="M209" s="203"/>
      <c r="N209" s="204"/>
      <c r="O209" s="61"/>
      <c r="P209" s="61"/>
      <c r="Q209" s="61"/>
      <c r="R209" s="61"/>
      <c r="S209" s="61"/>
      <c r="T209" s="62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T209" s="3" t="s">
        <v>143</v>
      </c>
      <c r="AU209" s="3" t="s">
        <v>20</v>
      </c>
    </row>
    <row r="210" spans="2:51" s="205" customFormat="1" ht="11.25">
      <c r="B210" s="206"/>
      <c r="C210" s="207"/>
      <c r="D210" s="200" t="s">
        <v>145</v>
      </c>
      <c r="E210" s="208"/>
      <c r="F210" s="209" t="s">
        <v>256</v>
      </c>
      <c r="G210" s="207"/>
      <c r="H210" s="208"/>
      <c r="I210" s="210"/>
      <c r="J210" s="207"/>
      <c r="K210" s="207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145</v>
      </c>
      <c r="AU210" s="215" t="s">
        <v>20</v>
      </c>
      <c r="AV210" s="205" t="s">
        <v>93</v>
      </c>
      <c r="AW210" s="205" t="s">
        <v>39</v>
      </c>
      <c r="AX210" s="205" t="s">
        <v>85</v>
      </c>
      <c r="AY210" s="215" t="s">
        <v>134</v>
      </c>
    </row>
    <row r="211" spans="2:51" s="216" customFormat="1" ht="11.25">
      <c r="B211" s="217"/>
      <c r="C211" s="218"/>
      <c r="D211" s="200" t="s">
        <v>145</v>
      </c>
      <c r="E211" s="219"/>
      <c r="F211" s="220" t="s">
        <v>257</v>
      </c>
      <c r="G211" s="218"/>
      <c r="H211" s="221">
        <v>52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145</v>
      </c>
      <c r="AU211" s="227" t="s">
        <v>20</v>
      </c>
      <c r="AV211" s="216" t="s">
        <v>20</v>
      </c>
      <c r="AW211" s="216" t="s">
        <v>39</v>
      </c>
      <c r="AX211" s="216" t="s">
        <v>85</v>
      </c>
      <c r="AY211" s="227" t="s">
        <v>134</v>
      </c>
    </row>
    <row r="212" spans="2:51" s="228" customFormat="1" ht="11.25">
      <c r="B212" s="229"/>
      <c r="C212" s="230"/>
      <c r="D212" s="200" t="s">
        <v>145</v>
      </c>
      <c r="E212" s="231"/>
      <c r="F212" s="232" t="s">
        <v>147</v>
      </c>
      <c r="G212" s="230"/>
      <c r="H212" s="233">
        <v>52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145</v>
      </c>
      <c r="AU212" s="239" t="s">
        <v>20</v>
      </c>
      <c r="AV212" s="228" t="s">
        <v>141</v>
      </c>
      <c r="AW212" s="228" t="s">
        <v>39</v>
      </c>
      <c r="AX212" s="228" t="s">
        <v>93</v>
      </c>
      <c r="AY212" s="239" t="s">
        <v>134</v>
      </c>
    </row>
    <row r="213" spans="1:65" s="26" customFormat="1" ht="24" customHeight="1">
      <c r="A213" s="20"/>
      <c r="B213" s="21"/>
      <c r="C213" s="187" t="s">
        <v>230</v>
      </c>
      <c r="D213" s="187" t="s">
        <v>136</v>
      </c>
      <c r="E213" s="188" t="s">
        <v>258</v>
      </c>
      <c r="F213" s="189" t="s">
        <v>259</v>
      </c>
      <c r="G213" s="190" t="s">
        <v>260</v>
      </c>
      <c r="H213" s="191">
        <v>34.2</v>
      </c>
      <c r="I213" s="192">
        <v>290</v>
      </c>
      <c r="J213" s="193">
        <f>ROUND(I213*H213,2)</f>
        <v>9918</v>
      </c>
      <c r="K213" s="189" t="s">
        <v>140</v>
      </c>
      <c r="L213" s="25"/>
      <c r="M213" s="194"/>
      <c r="N213" s="195" t="s">
        <v>49</v>
      </c>
      <c r="O213" s="61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R213" s="198" t="s">
        <v>141</v>
      </c>
      <c r="AT213" s="198" t="s">
        <v>136</v>
      </c>
      <c r="AU213" s="198" t="s">
        <v>20</v>
      </c>
      <c r="AY213" s="3" t="s">
        <v>134</v>
      </c>
      <c r="BE213" s="199">
        <f>IF(N213="základní",J213,0)</f>
        <v>9918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3" t="s">
        <v>93</v>
      </c>
      <c r="BK213" s="199">
        <f>ROUND(I213*H213,2)</f>
        <v>9918</v>
      </c>
      <c r="BL213" s="3" t="s">
        <v>141</v>
      </c>
      <c r="BM213" s="198" t="s">
        <v>261</v>
      </c>
    </row>
    <row r="214" spans="1:47" s="26" customFormat="1" ht="29.25">
      <c r="A214" s="20"/>
      <c r="B214" s="21"/>
      <c r="C214" s="22"/>
      <c r="D214" s="200" t="s">
        <v>143</v>
      </c>
      <c r="E214" s="22"/>
      <c r="F214" s="201" t="s">
        <v>262</v>
      </c>
      <c r="G214" s="22"/>
      <c r="H214" s="22"/>
      <c r="I214" s="202"/>
      <c r="J214" s="22"/>
      <c r="K214" s="22"/>
      <c r="L214" s="25"/>
      <c r="M214" s="203"/>
      <c r="N214" s="204"/>
      <c r="O214" s="61"/>
      <c r="P214" s="61"/>
      <c r="Q214" s="61"/>
      <c r="R214" s="61"/>
      <c r="S214" s="61"/>
      <c r="T214" s="62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T214" s="3" t="s">
        <v>143</v>
      </c>
      <c r="AU214" s="3" t="s">
        <v>20</v>
      </c>
    </row>
    <row r="215" spans="2:51" s="205" customFormat="1" ht="11.25">
      <c r="B215" s="206"/>
      <c r="C215" s="207"/>
      <c r="D215" s="200" t="s">
        <v>145</v>
      </c>
      <c r="E215" s="208"/>
      <c r="F215" s="209" t="s">
        <v>263</v>
      </c>
      <c r="G215" s="207"/>
      <c r="H215" s="208"/>
      <c r="I215" s="210"/>
      <c r="J215" s="207"/>
      <c r="K215" s="207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145</v>
      </c>
      <c r="AU215" s="215" t="s">
        <v>20</v>
      </c>
      <c r="AV215" s="205" t="s">
        <v>93</v>
      </c>
      <c r="AW215" s="205" t="s">
        <v>39</v>
      </c>
      <c r="AX215" s="205" t="s">
        <v>85</v>
      </c>
      <c r="AY215" s="215" t="s">
        <v>134</v>
      </c>
    </row>
    <row r="216" spans="2:51" s="216" customFormat="1" ht="11.25">
      <c r="B216" s="217"/>
      <c r="C216" s="218"/>
      <c r="D216" s="200" t="s">
        <v>145</v>
      </c>
      <c r="E216" s="219"/>
      <c r="F216" s="220" t="s">
        <v>264</v>
      </c>
      <c r="G216" s="218"/>
      <c r="H216" s="221">
        <v>34.2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145</v>
      </c>
      <c r="AU216" s="227" t="s">
        <v>20</v>
      </c>
      <c r="AV216" s="216" t="s">
        <v>20</v>
      </c>
      <c r="AW216" s="216" t="s">
        <v>39</v>
      </c>
      <c r="AX216" s="216" t="s">
        <v>85</v>
      </c>
      <c r="AY216" s="227" t="s">
        <v>134</v>
      </c>
    </row>
    <row r="217" spans="2:51" s="228" customFormat="1" ht="11.25">
      <c r="B217" s="229"/>
      <c r="C217" s="230"/>
      <c r="D217" s="200" t="s">
        <v>145</v>
      </c>
      <c r="E217" s="231"/>
      <c r="F217" s="232" t="s">
        <v>147</v>
      </c>
      <c r="G217" s="230"/>
      <c r="H217" s="233">
        <v>34.2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145</v>
      </c>
      <c r="AU217" s="239" t="s">
        <v>20</v>
      </c>
      <c r="AV217" s="228" t="s">
        <v>141</v>
      </c>
      <c r="AW217" s="228" t="s">
        <v>39</v>
      </c>
      <c r="AX217" s="228" t="s">
        <v>93</v>
      </c>
      <c r="AY217" s="239" t="s">
        <v>134</v>
      </c>
    </row>
    <row r="218" spans="1:65" s="26" customFormat="1" ht="33" customHeight="1">
      <c r="A218" s="20"/>
      <c r="B218" s="21"/>
      <c r="C218" s="187" t="s">
        <v>265</v>
      </c>
      <c r="D218" s="187" t="s">
        <v>136</v>
      </c>
      <c r="E218" s="188" t="s">
        <v>266</v>
      </c>
      <c r="F218" s="189" t="s">
        <v>267</v>
      </c>
      <c r="G218" s="190" t="s">
        <v>205</v>
      </c>
      <c r="H218" s="191">
        <v>8.25</v>
      </c>
      <c r="I218" s="192">
        <v>310</v>
      </c>
      <c r="J218" s="193">
        <f>ROUND(I218*H218,2)</f>
        <v>2557.5</v>
      </c>
      <c r="K218" s="189" t="s">
        <v>140</v>
      </c>
      <c r="L218" s="25"/>
      <c r="M218" s="194"/>
      <c r="N218" s="195" t="s">
        <v>49</v>
      </c>
      <c r="O218" s="61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R218" s="198" t="s">
        <v>141</v>
      </c>
      <c r="AT218" s="198" t="s">
        <v>136</v>
      </c>
      <c r="AU218" s="198" t="s">
        <v>20</v>
      </c>
      <c r="AY218" s="3" t="s">
        <v>134</v>
      </c>
      <c r="BE218" s="199">
        <f>IF(N218="základní",J218,0)</f>
        <v>2557.5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3" t="s">
        <v>93</v>
      </c>
      <c r="BK218" s="199">
        <f>ROUND(I218*H218,2)</f>
        <v>2557.5</v>
      </c>
      <c r="BL218" s="3" t="s">
        <v>141</v>
      </c>
      <c r="BM218" s="198" t="s">
        <v>268</v>
      </c>
    </row>
    <row r="219" spans="1:47" s="26" customFormat="1" ht="39">
      <c r="A219" s="20"/>
      <c r="B219" s="21"/>
      <c r="C219" s="22"/>
      <c r="D219" s="200" t="s">
        <v>143</v>
      </c>
      <c r="E219" s="22"/>
      <c r="F219" s="201" t="s">
        <v>269</v>
      </c>
      <c r="G219" s="22"/>
      <c r="H219" s="22"/>
      <c r="I219" s="202"/>
      <c r="J219" s="22"/>
      <c r="K219" s="22"/>
      <c r="L219" s="25"/>
      <c r="M219" s="203"/>
      <c r="N219" s="204"/>
      <c r="O219" s="61"/>
      <c r="P219" s="61"/>
      <c r="Q219" s="61"/>
      <c r="R219" s="61"/>
      <c r="S219" s="61"/>
      <c r="T219" s="62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T219" s="3" t="s">
        <v>143</v>
      </c>
      <c r="AU219" s="3" t="s">
        <v>20</v>
      </c>
    </row>
    <row r="220" spans="2:51" s="216" customFormat="1" ht="11.25">
      <c r="B220" s="217"/>
      <c r="C220" s="218"/>
      <c r="D220" s="200" t="s">
        <v>145</v>
      </c>
      <c r="E220" s="219"/>
      <c r="F220" s="220" t="s">
        <v>270</v>
      </c>
      <c r="G220" s="218"/>
      <c r="H220" s="221">
        <v>8.25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145</v>
      </c>
      <c r="AU220" s="227" t="s">
        <v>20</v>
      </c>
      <c r="AV220" s="216" t="s">
        <v>20</v>
      </c>
      <c r="AW220" s="216" t="s">
        <v>39</v>
      </c>
      <c r="AX220" s="216" t="s">
        <v>85</v>
      </c>
      <c r="AY220" s="227" t="s">
        <v>134</v>
      </c>
    </row>
    <row r="221" spans="2:51" s="228" customFormat="1" ht="11.25">
      <c r="B221" s="229"/>
      <c r="C221" s="230"/>
      <c r="D221" s="200" t="s">
        <v>145</v>
      </c>
      <c r="E221" s="231"/>
      <c r="F221" s="232" t="s">
        <v>147</v>
      </c>
      <c r="G221" s="230"/>
      <c r="H221" s="233">
        <v>8.25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145</v>
      </c>
      <c r="AU221" s="239" t="s">
        <v>20</v>
      </c>
      <c r="AV221" s="228" t="s">
        <v>141</v>
      </c>
      <c r="AW221" s="228" t="s">
        <v>39</v>
      </c>
      <c r="AX221" s="228" t="s">
        <v>93</v>
      </c>
      <c r="AY221" s="239" t="s">
        <v>134</v>
      </c>
    </row>
    <row r="222" spans="1:65" s="26" customFormat="1" ht="24" customHeight="1">
      <c r="A222" s="20"/>
      <c r="B222" s="21"/>
      <c r="C222" s="187" t="s">
        <v>6</v>
      </c>
      <c r="D222" s="187" t="s">
        <v>136</v>
      </c>
      <c r="E222" s="188" t="s">
        <v>271</v>
      </c>
      <c r="F222" s="189" t="s">
        <v>272</v>
      </c>
      <c r="G222" s="190" t="s">
        <v>205</v>
      </c>
      <c r="H222" s="191">
        <v>24.75</v>
      </c>
      <c r="I222" s="192">
        <v>240</v>
      </c>
      <c r="J222" s="193">
        <f>ROUND(I222*H222,2)</f>
        <v>5940</v>
      </c>
      <c r="K222" s="189" t="s">
        <v>140</v>
      </c>
      <c r="L222" s="25"/>
      <c r="M222" s="194"/>
      <c r="N222" s="195" t="s">
        <v>49</v>
      </c>
      <c r="O222" s="61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R222" s="198" t="s">
        <v>141</v>
      </c>
      <c r="AT222" s="198" t="s">
        <v>136</v>
      </c>
      <c r="AU222" s="198" t="s">
        <v>20</v>
      </c>
      <c r="AY222" s="3" t="s">
        <v>134</v>
      </c>
      <c r="BE222" s="199">
        <f>IF(N222="základní",J222,0)</f>
        <v>5940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3" t="s">
        <v>93</v>
      </c>
      <c r="BK222" s="199">
        <f>ROUND(I222*H222,2)</f>
        <v>5940</v>
      </c>
      <c r="BL222" s="3" t="s">
        <v>141</v>
      </c>
      <c r="BM222" s="198" t="s">
        <v>273</v>
      </c>
    </row>
    <row r="223" spans="1:47" s="26" customFormat="1" ht="39">
      <c r="A223" s="20"/>
      <c r="B223" s="21"/>
      <c r="C223" s="22"/>
      <c r="D223" s="200" t="s">
        <v>143</v>
      </c>
      <c r="E223" s="22"/>
      <c r="F223" s="201" t="s">
        <v>274</v>
      </c>
      <c r="G223" s="22"/>
      <c r="H223" s="22"/>
      <c r="I223" s="202"/>
      <c r="J223" s="22"/>
      <c r="K223" s="22"/>
      <c r="L223" s="25"/>
      <c r="M223" s="203"/>
      <c r="N223" s="204"/>
      <c r="O223" s="61"/>
      <c r="P223" s="61"/>
      <c r="Q223" s="61"/>
      <c r="R223" s="61"/>
      <c r="S223" s="61"/>
      <c r="T223" s="62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T223" s="3" t="s">
        <v>143</v>
      </c>
      <c r="AU223" s="3" t="s">
        <v>20</v>
      </c>
    </row>
    <row r="224" spans="2:51" s="216" customFormat="1" ht="11.25">
      <c r="B224" s="217"/>
      <c r="C224" s="218"/>
      <c r="D224" s="200" t="s">
        <v>145</v>
      </c>
      <c r="E224" s="219"/>
      <c r="F224" s="220" t="s">
        <v>275</v>
      </c>
      <c r="G224" s="218"/>
      <c r="H224" s="221">
        <v>24.75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145</v>
      </c>
      <c r="AU224" s="227" t="s">
        <v>20</v>
      </c>
      <c r="AV224" s="216" t="s">
        <v>20</v>
      </c>
      <c r="AW224" s="216" t="s">
        <v>39</v>
      </c>
      <c r="AX224" s="216" t="s">
        <v>85</v>
      </c>
      <c r="AY224" s="227" t="s">
        <v>134</v>
      </c>
    </row>
    <row r="225" spans="2:51" s="228" customFormat="1" ht="11.25">
      <c r="B225" s="229"/>
      <c r="C225" s="230"/>
      <c r="D225" s="200" t="s">
        <v>145</v>
      </c>
      <c r="E225" s="231"/>
      <c r="F225" s="232" t="s">
        <v>147</v>
      </c>
      <c r="G225" s="230"/>
      <c r="H225" s="233">
        <v>24.75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145</v>
      </c>
      <c r="AU225" s="239" t="s">
        <v>20</v>
      </c>
      <c r="AV225" s="228" t="s">
        <v>141</v>
      </c>
      <c r="AW225" s="228" t="s">
        <v>39</v>
      </c>
      <c r="AX225" s="228" t="s">
        <v>93</v>
      </c>
      <c r="AY225" s="239" t="s">
        <v>134</v>
      </c>
    </row>
    <row r="226" spans="1:65" s="26" customFormat="1" ht="24" customHeight="1">
      <c r="A226" s="20"/>
      <c r="B226" s="21"/>
      <c r="C226" s="187" t="s">
        <v>276</v>
      </c>
      <c r="D226" s="187" t="s">
        <v>136</v>
      </c>
      <c r="E226" s="188" t="s">
        <v>277</v>
      </c>
      <c r="F226" s="189" t="s">
        <v>278</v>
      </c>
      <c r="G226" s="190" t="s">
        <v>205</v>
      </c>
      <c r="H226" s="191">
        <v>38.35</v>
      </c>
      <c r="I226" s="192">
        <v>733</v>
      </c>
      <c r="J226" s="193">
        <f>ROUND(I226*H226,2)</f>
        <v>28110.55</v>
      </c>
      <c r="K226" s="189" t="s">
        <v>140</v>
      </c>
      <c r="L226" s="25"/>
      <c r="M226" s="194"/>
      <c r="N226" s="195" t="s">
        <v>49</v>
      </c>
      <c r="O226" s="61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98" t="s">
        <v>141</v>
      </c>
      <c r="AT226" s="198" t="s">
        <v>136</v>
      </c>
      <c r="AU226" s="198" t="s">
        <v>20</v>
      </c>
      <c r="AY226" s="3" t="s">
        <v>134</v>
      </c>
      <c r="BE226" s="199">
        <f>IF(N226="základní",J226,0)</f>
        <v>28110.55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3" t="s">
        <v>93</v>
      </c>
      <c r="BK226" s="199">
        <f>ROUND(I226*H226,2)</f>
        <v>28110.55</v>
      </c>
      <c r="BL226" s="3" t="s">
        <v>141</v>
      </c>
      <c r="BM226" s="198" t="s">
        <v>279</v>
      </c>
    </row>
    <row r="227" spans="1:47" s="26" customFormat="1" ht="39">
      <c r="A227" s="20"/>
      <c r="B227" s="21"/>
      <c r="C227" s="22"/>
      <c r="D227" s="200" t="s">
        <v>143</v>
      </c>
      <c r="E227" s="22"/>
      <c r="F227" s="201" t="s">
        <v>280</v>
      </c>
      <c r="G227" s="22"/>
      <c r="H227" s="22"/>
      <c r="I227" s="202"/>
      <c r="J227" s="22"/>
      <c r="K227" s="22"/>
      <c r="L227" s="25"/>
      <c r="M227" s="203"/>
      <c r="N227" s="204"/>
      <c r="O227" s="61"/>
      <c r="P227" s="61"/>
      <c r="Q227" s="61"/>
      <c r="R227" s="61"/>
      <c r="S227" s="61"/>
      <c r="T227" s="62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T227" s="3" t="s">
        <v>143</v>
      </c>
      <c r="AU227" s="3" t="s">
        <v>20</v>
      </c>
    </row>
    <row r="228" spans="2:51" s="205" customFormat="1" ht="11.25">
      <c r="B228" s="206"/>
      <c r="C228" s="207"/>
      <c r="D228" s="200" t="s">
        <v>145</v>
      </c>
      <c r="E228" s="208"/>
      <c r="F228" s="209" t="s">
        <v>281</v>
      </c>
      <c r="G228" s="207"/>
      <c r="H228" s="208"/>
      <c r="I228" s="210"/>
      <c r="J228" s="207"/>
      <c r="K228" s="207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145</v>
      </c>
      <c r="AU228" s="215" t="s">
        <v>20</v>
      </c>
      <c r="AV228" s="205" t="s">
        <v>93</v>
      </c>
      <c r="AW228" s="205" t="s">
        <v>39</v>
      </c>
      <c r="AX228" s="205" t="s">
        <v>85</v>
      </c>
      <c r="AY228" s="215" t="s">
        <v>134</v>
      </c>
    </row>
    <row r="229" spans="2:51" s="216" customFormat="1" ht="11.25">
      <c r="B229" s="217"/>
      <c r="C229" s="218"/>
      <c r="D229" s="200" t="s">
        <v>145</v>
      </c>
      <c r="E229" s="219"/>
      <c r="F229" s="220" t="s">
        <v>244</v>
      </c>
      <c r="G229" s="218"/>
      <c r="H229" s="221">
        <v>17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145</v>
      </c>
      <c r="AU229" s="227" t="s">
        <v>20</v>
      </c>
      <c r="AV229" s="216" t="s">
        <v>20</v>
      </c>
      <c r="AW229" s="216" t="s">
        <v>39</v>
      </c>
      <c r="AX229" s="216" t="s">
        <v>85</v>
      </c>
      <c r="AY229" s="227" t="s">
        <v>134</v>
      </c>
    </row>
    <row r="230" spans="2:51" s="205" customFormat="1" ht="11.25">
      <c r="B230" s="206"/>
      <c r="C230" s="207"/>
      <c r="D230" s="200" t="s">
        <v>145</v>
      </c>
      <c r="E230" s="208"/>
      <c r="F230" s="209" t="s">
        <v>282</v>
      </c>
      <c r="G230" s="207"/>
      <c r="H230" s="208"/>
      <c r="I230" s="210"/>
      <c r="J230" s="207"/>
      <c r="K230" s="207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145</v>
      </c>
      <c r="AU230" s="215" t="s">
        <v>20</v>
      </c>
      <c r="AV230" s="205" t="s">
        <v>93</v>
      </c>
      <c r="AW230" s="205" t="s">
        <v>39</v>
      </c>
      <c r="AX230" s="205" t="s">
        <v>85</v>
      </c>
      <c r="AY230" s="215" t="s">
        <v>134</v>
      </c>
    </row>
    <row r="231" spans="2:51" s="216" customFormat="1" ht="11.25">
      <c r="B231" s="217"/>
      <c r="C231" s="218"/>
      <c r="D231" s="200" t="s">
        <v>145</v>
      </c>
      <c r="E231" s="219"/>
      <c r="F231" s="220" t="s">
        <v>283</v>
      </c>
      <c r="G231" s="218"/>
      <c r="H231" s="221">
        <v>7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145</v>
      </c>
      <c r="AU231" s="227" t="s">
        <v>20</v>
      </c>
      <c r="AV231" s="216" t="s">
        <v>20</v>
      </c>
      <c r="AW231" s="216" t="s">
        <v>39</v>
      </c>
      <c r="AX231" s="216" t="s">
        <v>85</v>
      </c>
      <c r="AY231" s="227" t="s">
        <v>134</v>
      </c>
    </row>
    <row r="232" spans="2:51" s="205" customFormat="1" ht="11.25">
      <c r="B232" s="206"/>
      <c r="C232" s="207"/>
      <c r="D232" s="200" t="s">
        <v>145</v>
      </c>
      <c r="E232" s="208"/>
      <c r="F232" s="209" t="s">
        <v>284</v>
      </c>
      <c r="G232" s="207"/>
      <c r="H232" s="208"/>
      <c r="I232" s="210"/>
      <c r="J232" s="207"/>
      <c r="K232" s="207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145</v>
      </c>
      <c r="AU232" s="215" t="s">
        <v>20</v>
      </c>
      <c r="AV232" s="205" t="s">
        <v>93</v>
      </c>
      <c r="AW232" s="205" t="s">
        <v>39</v>
      </c>
      <c r="AX232" s="205" t="s">
        <v>85</v>
      </c>
      <c r="AY232" s="215" t="s">
        <v>134</v>
      </c>
    </row>
    <row r="233" spans="2:51" s="216" customFormat="1" ht="11.25">
      <c r="B233" s="217"/>
      <c r="C233" s="218"/>
      <c r="D233" s="200" t="s">
        <v>145</v>
      </c>
      <c r="E233" s="219"/>
      <c r="F233" s="220" t="s">
        <v>285</v>
      </c>
      <c r="G233" s="218"/>
      <c r="H233" s="221">
        <v>14.35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145</v>
      </c>
      <c r="AU233" s="227" t="s">
        <v>20</v>
      </c>
      <c r="AV233" s="216" t="s">
        <v>20</v>
      </c>
      <c r="AW233" s="216" t="s">
        <v>39</v>
      </c>
      <c r="AX233" s="216" t="s">
        <v>85</v>
      </c>
      <c r="AY233" s="227" t="s">
        <v>134</v>
      </c>
    </row>
    <row r="234" spans="2:51" s="228" customFormat="1" ht="11.25">
      <c r="B234" s="229"/>
      <c r="C234" s="230"/>
      <c r="D234" s="200" t="s">
        <v>145</v>
      </c>
      <c r="E234" s="231"/>
      <c r="F234" s="232" t="s">
        <v>147</v>
      </c>
      <c r="G234" s="230"/>
      <c r="H234" s="233">
        <v>38.35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145</v>
      </c>
      <c r="AU234" s="239" t="s">
        <v>20</v>
      </c>
      <c r="AV234" s="228" t="s">
        <v>141</v>
      </c>
      <c r="AW234" s="228" t="s">
        <v>39</v>
      </c>
      <c r="AX234" s="228" t="s">
        <v>93</v>
      </c>
      <c r="AY234" s="239" t="s">
        <v>134</v>
      </c>
    </row>
    <row r="235" spans="1:65" s="26" customFormat="1" ht="16.5" customHeight="1">
      <c r="A235" s="20"/>
      <c r="B235" s="21"/>
      <c r="C235" s="240" t="s">
        <v>286</v>
      </c>
      <c r="D235" s="240" t="s">
        <v>287</v>
      </c>
      <c r="E235" s="241" t="s">
        <v>288</v>
      </c>
      <c r="F235" s="242" t="s">
        <v>289</v>
      </c>
      <c r="G235" s="243" t="s">
        <v>260</v>
      </c>
      <c r="H235" s="244">
        <v>37.4</v>
      </c>
      <c r="I235" s="245">
        <v>655</v>
      </c>
      <c r="J235" s="246">
        <f>ROUND(I235*H235,2)</f>
        <v>24497</v>
      </c>
      <c r="K235" s="242" t="s">
        <v>140</v>
      </c>
      <c r="L235" s="247"/>
      <c r="M235" s="248"/>
      <c r="N235" s="249" t="s">
        <v>49</v>
      </c>
      <c r="O235" s="61"/>
      <c r="P235" s="196">
        <f>O235*H235</f>
        <v>0</v>
      </c>
      <c r="Q235" s="196">
        <v>1</v>
      </c>
      <c r="R235" s="196">
        <f>Q235*H235</f>
        <v>37.4</v>
      </c>
      <c r="S235" s="196">
        <v>0</v>
      </c>
      <c r="T235" s="197">
        <f>S235*H235</f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98" t="s">
        <v>184</v>
      </c>
      <c r="AT235" s="198" t="s">
        <v>287</v>
      </c>
      <c r="AU235" s="198" t="s">
        <v>20</v>
      </c>
      <c r="AY235" s="3" t="s">
        <v>134</v>
      </c>
      <c r="BE235" s="199">
        <f>IF(N235="základní",J235,0)</f>
        <v>24497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3" t="s">
        <v>93</v>
      </c>
      <c r="BK235" s="199">
        <f>ROUND(I235*H235,2)</f>
        <v>24497</v>
      </c>
      <c r="BL235" s="3" t="s">
        <v>141</v>
      </c>
      <c r="BM235" s="198" t="s">
        <v>290</v>
      </c>
    </row>
    <row r="236" spans="1:47" s="26" customFormat="1" ht="11.25">
      <c r="A236" s="20"/>
      <c r="B236" s="21"/>
      <c r="C236" s="22"/>
      <c r="D236" s="200" t="s">
        <v>143</v>
      </c>
      <c r="E236" s="22"/>
      <c r="F236" s="201" t="s">
        <v>289</v>
      </c>
      <c r="G236" s="22"/>
      <c r="H236" s="22"/>
      <c r="I236" s="202"/>
      <c r="J236" s="22"/>
      <c r="K236" s="22"/>
      <c r="L236" s="25"/>
      <c r="M236" s="203"/>
      <c r="N236" s="204"/>
      <c r="O236" s="61"/>
      <c r="P236" s="61"/>
      <c r="Q236" s="61"/>
      <c r="R236" s="61"/>
      <c r="S236" s="61"/>
      <c r="T236" s="62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T236" s="3" t="s">
        <v>143</v>
      </c>
      <c r="AU236" s="3" t="s">
        <v>20</v>
      </c>
    </row>
    <row r="237" spans="2:51" s="216" customFormat="1" ht="11.25">
      <c r="B237" s="217"/>
      <c r="C237" s="218"/>
      <c r="D237" s="200" t="s">
        <v>145</v>
      </c>
      <c r="E237" s="218"/>
      <c r="F237" s="220" t="s">
        <v>291</v>
      </c>
      <c r="G237" s="218"/>
      <c r="H237" s="221">
        <v>37.4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145</v>
      </c>
      <c r="AU237" s="227" t="s">
        <v>20</v>
      </c>
      <c r="AV237" s="216" t="s">
        <v>20</v>
      </c>
      <c r="AW237" s="216" t="s">
        <v>3</v>
      </c>
      <c r="AX237" s="216" t="s">
        <v>93</v>
      </c>
      <c r="AY237" s="227" t="s">
        <v>134</v>
      </c>
    </row>
    <row r="238" spans="1:65" s="26" customFormat="1" ht="16.5" customHeight="1">
      <c r="A238" s="20"/>
      <c r="B238" s="21"/>
      <c r="C238" s="240" t="s">
        <v>292</v>
      </c>
      <c r="D238" s="240" t="s">
        <v>287</v>
      </c>
      <c r="E238" s="241" t="s">
        <v>293</v>
      </c>
      <c r="F238" s="242" t="s">
        <v>294</v>
      </c>
      <c r="G238" s="243" t="s">
        <v>260</v>
      </c>
      <c r="H238" s="244">
        <v>43.696</v>
      </c>
      <c r="I238" s="245">
        <v>610</v>
      </c>
      <c r="J238" s="246">
        <f>ROUND(I238*H238,2)</f>
        <v>26654.56</v>
      </c>
      <c r="K238" s="242" t="s">
        <v>140</v>
      </c>
      <c r="L238" s="247"/>
      <c r="M238" s="248"/>
      <c r="N238" s="249" t="s">
        <v>49</v>
      </c>
      <c r="O238" s="61"/>
      <c r="P238" s="196">
        <f>O238*H238</f>
        <v>0</v>
      </c>
      <c r="Q238" s="196">
        <v>1</v>
      </c>
      <c r="R238" s="196">
        <f>Q238*H238</f>
        <v>43.696</v>
      </c>
      <c r="S238" s="196">
        <v>0</v>
      </c>
      <c r="T238" s="197">
        <f>S238*H238</f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R238" s="198" t="s">
        <v>184</v>
      </c>
      <c r="AT238" s="198" t="s">
        <v>287</v>
      </c>
      <c r="AU238" s="198" t="s">
        <v>20</v>
      </c>
      <c r="AY238" s="3" t="s">
        <v>134</v>
      </c>
      <c r="BE238" s="199">
        <f>IF(N238="základní",J238,0)</f>
        <v>26654.56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3" t="s">
        <v>93</v>
      </c>
      <c r="BK238" s="199">
        <f>ROUND(I238*H238,2)</f>
        <v>26654.56</v>
      </c>
      <c r="BL238" s="3" t="s">
        <v>141</v>
      </c>
      <c r="BM238" s="198" t="s">
        <v>295</v>
      </c>
    </row>
    <row r="239" spans="1:47" s="26" customFormat="1" ht="11.25">
      <c r="A239" s="20"/>
      <c r="B239" s="21"/>
      <c r="C239" s="22"/>
      <c r="D239" s="200" t="s">
        <v>143</v>
      </c>
      <c r="E239" s="22"/>
      <c r="F239" s="201" t="s">
        <v>294</v>
      </c>
      <c r="G239" s="22"/>
      <c r="H239" s="22"/>
      <c r="I239" s="202"/>
      <c r="J239" s="22"/>
      <c r="K239" s="22"/>
      <c r="L239" s="25"/>
      <c r="M239" s="203"/>
      <c r="N239" s="204"/>
      <c r="O239" s="61"/>
      <c r="P239" s="61"/>
      <c r="Q239" s="61"/>
      <c r="R239" s="61"/>
      <c r="S239" s="61"/>
      <c r="T239" s="62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T239" s="3" t="s">
        <v>143</v>
      </c>
      <c r="AU239" s="3" t="s">
        <v>20</v>
      </c>
    </row>
    <row r="240" spans="2:51" s="216" customFormat="1" ht="11.25">
      <c r="B240" s="217"/>
      <c r="C240" s="218"/>
      <c r="D240" s="200" t="s">
        <v>145</v>
      </c>
      <c r="E240" s="219"/>
      <c r="F240" s="220" t="s">
        <v>296</v>
      </c>
      <c r="G240" s="218"/>
      <c r="H240" s="221">
        <v>43.05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145</v>
      </c>
      <c r="AU240" s="227" t="s">
        <v>20</v>
      </c>
      <c r="AV240" s="216" t="s">
        <v>20</v>
      </c>
      <c r="AW240" s="216" t="s">
        <v>39</v>
      </c>
      <c r="AX240" s="216" t="s">
        <v>85</v>
      </c>
      <c r="AY240" s="227" t="s">
        <v>134</v>
      </c>
    </row>
    <row r="241" spans="2:51" s="228" customFormat="1" ht="11.25">
      <c r="B241" s="229"/>
      <c r="C241" s="230"/>
      <c r="D241" s="200" t="s">
        <v>145</v>
      </c>
      <c r="E241" s="231"/>
      <c r="F241" s="232" t="s">
        <v>147</v>
      </c>
      <c r="G241" s="230"/>
      <c r="H241" s="233">
        <v>43.05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145</v>
      </c>
      <c r="AU241" s="239" t="s">
        <v>20</v>
      </c>
      <c r="AV241" s="228" t="s">
        <v>141</v>
      </c>
      <c r="AW241" s="228" t="s">
        <v>39</v>
      </c>
      <c r="AX241" s="228" t="s">
        <v>93</v>
      </c>
      <c r="AY241" s="239" t="s">
        <v>134</v>
      </c>
    </row>
    <row r="242" spans="2:51" s="216" customFormat="1" ht="11.25">
      <c r="B242" s="217"/>
      <c r="C242" s="218"/>
      <c r="D242" s="200" t="s">
        <v>145</v>
      </c>
      <c r="E242" s="218"/>
      <c r="F242" s="220" t="s">
        <v>297</v>
      </c>
      <c r="G242" s="218"/>
      <c r="H242" s="221">
        <v>43.696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145</v>
      </c>
      <c r="AU242" s="227" t="s">
        <v>20</v>
      </c>
      <c r="AV242" s="216" t="s">
        <v>20</v>
      </c>
      <c r="AW242" s="216" t="s">
        <v>3</v>
      </c>
      <c r="AX242" s="216" t="s">
        <v>93</v>
      </c>
      <c r="AY242" s="227" t="s">
        <v>134</v>
      </c>
    </row>
    <row r="243" spans="1:65" s="26" customFormat="1" ht="16.5" customHeight="1">
      <c r="A243" s="20"/>
      <c r="B243" s="21"/>
      <c r="C243" s="187" t="s">
        <v>160</v>
      </c>
      <c r="D243" s="187" t="s">
        <v>136</v>
      </c>
      <c r="E243" s="188" t="s">
        <v>298</v>
      </c>
      <c r="F243" s="189" t="s">
        <v>299</v>
      </c>
      <c r="G243" s="190" t="s">
        <v>139</v>
      </c>
      <c r="H243" s="191">
        <v>532</v>
      </c>
      <c r="I243" s="192">
        <v>29</v>
      </c>
      <c r="J243" s="193">
        <f>ROUND(I243*H243,2)</f>
        <v>15428</v>
      </c>
      <c r="K243" s="189" t="s">
        <v>226</v>
      </c>
      <c r="L243" s="25"/>
      <c r="M243" s="194"/>
      <c r="N243" s="195" t="s">
        <v>49</v>
      </c>
      <c r="O243" s="61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R243" s="198" t="s">
        <v>141</v>
      </c>
      <c r="AT243" s="198" t="s">
        <v>136</v>
      </c>
      <c r="AU243" s="198" t="s">
        <v>20</v>
      </c>
      <c r="AY243" s="3" t="s">
        <v>134</v>
      </c>
      <c r="BE243" s="199">
        <f>IF(N243="základní",J243,0)</f>
        <v>15428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3" t="s">
        <v>93</v>
      </c>
      <c r="BK243" s="199">
        <f>ROUND(I243*H243,2)</f>
        <v>15428</v>
      </c>
      <c r="BL243" s="3" t="s">
        <v>141</v>
      </c>
      <c r="BM243" s="198" t="s">
        <v>300</v>
      </c>
    </row>
    <row r="244" spans="1:47" s="26" customFormat="1" ht="19.5">
      <c r="A244" s="20"/>
      <c r="B244" s="21"/>
      <c r="C244" s="22"/>
      <c r="D244" s="200" t="s">
        <v>143</v>
      </c>
      <c r="E244" s="22"/>
      <c r="F244" s="201" t="s">
        <v>301</v>
      </c>
      <c r="G244" s="22"/>
      <c r="H244" s="22"/>
      <c r="I244" s="202"/>
      <c r="J244" s="22"/>
      <c r="K244" s="22"/>
      <c r="L244" s="25"/>
      <c r="M244" s="203"/>
      <c r="N244" s="204"/>
      <c r="O244" s="61"/>
      <c r="P244" s="61"/>
      <c r="Q244" s="61"/>
      <c r="R244" s="61"/>
      <c r="S244" s="61"/>
      <c r="T244" s="62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T244" s="3" t="s">
        <v>143</v>
      </c>
      <c r="AU244" s="3" t="s">
        <v>20</v>
      </c>
    </row>
    <row r="245" spans="2:51" s="205" customFormat="1" ht="11.25">
      <c r="B245" s="206"/>
      <c r="C245" s="207"/>
      <c r="D245" s="200" t="s">
        <v>145</v>
      </c>
      <c r="E245" s="208"/>
      <c r="F245" s="209" t="s">
        <v>302</v>
      </c>
      <c r="G245" s="207"/>
      <c r="H245" s="208"/>
      <c r="I245" s="210"/>
      <c r="J245" s="207"/>
      <c r="K245" s="207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145</v>
      </c>
      <c r="AU245" s="215" t="s">
        <v>20</v>
      </c>
      <c r="AV245" s="205" t="s">
        <v>93</v>
      </c>
      <c r="AW245" s="205" t="s">
        <v>39</v>
      </c>
      <c r="AX245" s="205" t="s">
        <v>85</v>
      </c>
      <c r="AY245" s="215" t="s">
        <v>134</v>
      </c>
    </row>
    <row r="246" spans="2:51" s="216" customFormat="1" ht="11.25">
      <c r="B246" s="217"/>
      <c r="C246" s="218"/>
      <c r="D246" s="200" t="s">
        <v>145</v>
      </c>
      <c r="E246" s="219"/>
      <c r="F246" s="220" t="s">
        <v>303</v>
      </c>
      <c r="G246" s="218"/>
      <c r="H246" s="221">
        <v>532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145</v>
      </c>
      <c r="AU246" s="227" t="s">
        <v>20</v>
      </c>
      <c r="AV246" s="216" t="s">
        <v>20</v>
      </c>
      <c r="AW246" s="216" t="s">
        <v>39</v>
      </c>
      <c r="AX246" s="216" t="s">
        <v>85</v>
      </c>
      <c r="AY246" s="227" t="s">
        <v>134</v>
      </c>
    </row>
    <row r="247" spans="2:51" s="228" customFormat="1" ht="11.25">
      <c r="B247" s="229"/>
      <c r="C247" s="230"/>
      <c r="D247" s="200" t="s">
        <v>145</v>
      </c>
      <c r="E247" s="231"/>
      <c r="F247" s="232" t="s">
        <v>147</v>
      </c>
      <c r="G247" s="230"/>
      <c r="H247" s="233">
        <v>532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145</v>
      </c>
      <c r="AU247" s="239" t="s">
        <v>20</v>
      </c>
      <c r="AV247" s="228" t="s">
        <v>141</v>
      </c>
      <c r="AW247" s="228" t="s">
        <v>39</v>
      </c>
      <c r="AX247" s="228" t="s">
        <v>93</v>
      </c>
      <c r="AY247" s="239" t="s">
        <v>134</v>
      </c>
    </row>
    <row r="248" spans="1:65" s="26" customFormat="1" ht="33" customHeight="1">
      <c r="A248" s="20"/>
      <c r="B248" s="21"/>
      <c r="C248" s="187" t="s">
        <v>304</v>
      </c>
      <c r="D248" s="187" t="s">
        <v>136</v>
      </c>
      <c r="E248" s="188" t="s">
        <v>305</v>
      </c>
      <c r="F248" s="189" t="s">
        <v>306</v>
      </c>
      <c r="G248" s="190" t="s">
        <v>139</v>
      </c>
      <c r="H248" s="191">
        <v>198</v>
      </c>
      <c r="I248" s="192">
        <v>55</v>
      </c>
      <c r="J248" s="193">
        <f>ROUND(I248*H248,2)</f>
        <v>10890</v>
      </c>
      <c r="K248" s="189" t="s">
        <v>307</v>
      </c>
      <c r="L248" s="25"/>
      <c r="M248" s="194"/>
      <c r="N248" s="195" t="s">
        <v>49</v>
      </c>
      <c r="O248" s="61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R248" s="198" t="s">
        <v>141</v>
      </c>
      <c r="AT248" s="198" t="s">
        <v>136</v>
      </c>
      <c r="AU248" s="198" t="s">
        <v>20</v>
      </c>
      <c r="AY248" s="3" t="s">
        <v>134</v>
      </c>
      <c r="BE248" s="199">
        <f>IF(N248="základní",J248,0)</f>
        <v>10890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3" t="s">
        <v>93</v>
      </c>
      <c r="BK248" s="199">
        <f>ROUND(I248*H248,2)</f>
        <v>10890</v>
      </c>
      <c r="BL248" s="3" t="s">
        <v>141</v>
      </c>
      <c r="BM248" s="198" t="s">
        <v>308</v>
      </c>
    </row>
    <row r="249" spans="1:47" s="26" customFormat="1" ht="39">
      <c r="A249" s="20"/>
      <c r="B249" s="21"/>
      <c r="C249" s="22"/>
      <c r="D249" s="200" t="s">
        <v>143</v>
      </c>
      <c r="E249" s="22"/>
      <c r="F249" s="201" t="s">
        <v>309</v>
      </c>
      <c r="G249" s="22"/>
      <c r="H249" s="22"/>
      <c r="I249" s="202"/>
      <c r="J249" s="22"/>
      <c r="K249" s="22"/>
      <c r="L249" s="25"/>
      <c r="M249" s="203"/>
      <c r="N249" s="204"/>
      <c r="O249" s="61"/>
      <c r="P249" s="61"/>
      <c r="Q249" s="61"/>
      <c r="R249" s="61"/>
      <c r="S249" s="61"/>
      <c r="T249" s="62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T249" s="3" t="s">
        <v>143</v>
      </c>
      <c r="AU249" s="3" t="s">
        <v>20</v>
      </c>
    </row>
    <row r="250" spans="2:51" s="205" customFormat="1" ht="11.25">
      <c r="B250" s="206"/>
      <c r="C250" s="207"/>
      <c r="D250" s="200" t="s">
        <v>145</v>
      </c>
      <c r="E250" s="208"/>
      <c r="F250" s="209" t="s">
        <v>310</v>
      </c>
      <c r="G250" s="207"/>
      <c r="H250" s="208"/>
      <c r="I250" s="210"/>
      <c r="J250" s="207"/>
      <c r="K250" s="207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145</v>
      </c>
      <c r="AU250" s="215" t="s">
        <v>20</v>
      </c>
      <c r="AV250" s="205" t="s">
        <v>93</v>
      </c>
      <c r="AW250" s="205" t="s">
        <v>39</v>
      </c>
      <c r="AX250" s="205" t="s">
        <v>85</v>
      </c>
      <c r="AY250" s="215" t="s">
        <v>134</v>
      </c>
    </row>
    <row r="251" spans="2:51" s="216" customFormat="1" ht="11.25">
      <c r="B251" s="217"/>
      <c r="C251" s="218"/>
      <c r="D251" s="200" t="s">
        <v>145</v>
      </c>
      <c r="E251" s="219"/>
      <c r="F251" s="220" t="s">
        <v>311</v>
      </c>
      <c r="G251" s="218"/>
      <c r="H251" s="221">
        <v>198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145</v>
      </c>
      <c r="AU251" s="227" t="s">
        <v>20</v>
      </c>
      <c r="AV251" s="216" t="s">
        <v>20</v>
      </c>
      <c r="AW251" s="216" t="s">
        <v>39</v>
      </c>
      <c r="AX251" s="216" t="s">
        <v>85</v>
      </c>
      <c r="AY251" s="227" t="s">
        <v>134</v>
      </c>
    </row>
    <row r="252" spans="2:51" s="228" customFormat="1" ht="11.25">
      <c r="B252" s="229"/>
      <c r="C252" s="230"/>
      <c r="D252" s="200" t="s">
        <v>145</v>
      </c>
      <c r="E252" s="231"/>
      <c r="F252" s="232" t="s">
        <v>147</v>
      </c>
      <c r="G252" s="230"/>
      <c r="H252" s="233">
        <v>198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145</v>
      </c>
      <c r="AU252" s="239" t="s">
        <v>20</v>
      </c>
      <c r="AV252" s="228" t="s">
        <v>141</v>
      </c>
      <c r="AW252" s="228" t="s">
        <v>39</v>
      </c>
      <c r="AX252" s="228" t="s">
        <v>93</v>
      </c>
      <c r="AY252" s="239" t="s">
        <v>134</v>
      </c>
    </row>
    <row r="253" spans="1:65" s="26" customFormat="1" ht="24" customHeight="1">
      <c r="A253" s="20"/>
      <c r="B253" s="21"/>
      <c r="C253" s="187" t="s">
        <v>312</v>
      </c>
      <c r="D253" s="187" t="s">
        <v>136</v>
      </c>
      <c r="E253" s="188" t="s">
        <v>313</v>
      </c>
      <c r="F253" s="189" t="s">
        <v>314</v>
      </c>
      <c r="G253" s="190" t="s">
        <v>139</v>
      </c>
      <c r="H253" s="191">
        <v>198</v>
      </c>
      <c r="I253" s="192">
        <v>75</v>
      </c>
      <c r="J253" s="193">
        <f>ROUND(I253*H253,2)</f>
        <v>14850</v>
      </c>
      <c r="K253" s="189" t="s">
        <v>140</v>
      </c>
      <c r="L253" s="25"/>
      <c r="M253" s="194"/>
      <c r="N253" s="195" t="s">
        <v>49</v>
      </c>
      <c r="O253" s="61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R253" s="198" t="s">
        <v>141</v>
      </c>
      <c r="AT253" s="198" t="s">
        <v>136</v>
      </c>
      <c r="AU253" s="198" t="s">
        <v>20</v>
      </c>
      <c r="AY253" s="3" t="s">
        <v>134</v>
      </c>
      <c r="BE253" s="199">
        <f>IF(N253="základní",J253,0)</f>
        <v>14850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3" t="s">
        <v>93</v>
      </c>
      <c r="BK253" s="199">
        <f>ROUND(I253*H253,2)</f>
        <v>14850</v>
      </c>
      <c r="BL253" s="3" t="s">
        <v>141</v>
      </c>
      <c r="BM253" s="198" t="s">
        <v>315</v>
      </c>
    </row>
    <row r="254" spans="1:47" s="26" customFormat="1" ht="29.25">
      <c r="A254" s="20"/>
      <c r="B254" s="21"/>
      <c r="C254" s="22"/>
      <c r="D254" s="200" t="s">
        <v>143</v>
      </c>
      <c r="E254" s="22"/>
      <c r="F254" s="201" t="s">
        <v>316</v>
      </c>
      <c r="G254" s="22"/>
      <c r="H254" s="22"/>
      <c r="I254" s="202"/>
      <c r="J254" s="22"/>
      <c r="K254" s="22"/>
      <c r="L254" s="25"/>
      <c r="M254" s="203"/>
      <c r="N254" s="204"/>
      <c r="O254" s="61"/>
      <c r="P254" s="61"/>
      <c r="Q254" s="61"/>
      <c r="R254" s="61"/>
      <c r="S254" s="61"/>
      <c r="T254" s="62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T254" s="3" t="s">
        <v>143</v>
      </c>
      <c r="AU254" s="3" t="s">
        <v>20</v>
      </c>
    </row>
    <row r="255" spans="2:51" s="216" customFormat="1" ht="11.25">
      <c r="B255" s="217"/>
      <c r="C255" s="218"/>
      <c r="D255" s="200" t="s">
        <v>145</v>
      </c>
      <c r="E255" s="219"/>
      <c r="F255" s="220" t="s">
        <v>311</v>
      </c>
      <c r="G255" s="218"/>
      <c r="H255" s="221">
        <v>198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145</v>
      </c>
      <c r="AU255" s="227" t="s">
        <v>20</v>
      </c>
      <c r="AV255" s="216" t="s">
        <v>20</v>
      </c>
      <c r="AW255" s="216" t="s">
        <v>39</v>
      </c>
      <c r="AX255" s="216" t="s">
        <v>85</v>
      </c>
      <c r="AY255" s="227" t="s">
        <v>134</v>
      </c>
    </row>
    <row r="256" spans="2:51" s="228" customFormat="1" ht="11.25">
      <c r="B256" s="229"/>
      <c r="C256" s="230"/>
      <c r="D256" s="200" t="s">
        <v>145</v>
      </c>
      <c r="E256" s="231"/>
      <c r="F256" s="232" t="s">
        <v>147</v>
      </c>
      <c r="G256" s="230"/>
      <c r="H256" s="233">
        <v>198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145</v>
      </c>
      <c r="AU256" s="239" t="s">
        <v>20</v>
      </c>
      <c r="AV256" s="228" t="s">
        <v>141</v>
      </c>
      <c r="AW256" s="228" t="s">
        <v>39</v>
      </c>
      <c r="AX256" s="228" t="s">
        <v>93</v>
      </c>
      <c r="AY256" s="239" t="s">
        <v>134</v>
      </c>
    </row>
    <row r="257" spans="1:65" s="26" customFormat="1" ht="24" customHeight="1">
      <c r="A257" s="20"/>
      <c r="B257" s="21"/>
      <c r="C257" s="187" t="s">
        <v>317</v>
      </c>
      <c r="D257" s="187" t="s">
        <v>136</v>
      </c>
      <c r="E257" s="188" t="s">
        <v>318</v>
      </c>
      <c r="F257" s="189" t="s">
        <v>319</v>
      </c>
      <c r="G257" s="190" t="s">
        <v>139</v>
      </c>
      <c r="H257" s="191">
        <v>198</v>
      </c>
      <c r="I257" s="192">
        <v>32</v>
      </c>
      <c r="J257" s="193">
        <f>ROUND(I257*H257,2)</f>
        <v>6336</v>
      </c>
      <c r="K257" s="189" t="s">
        <v>307</v>
      </c>
      <c r="L257" s="25"/>
      <c r="M257" s="194"/>
      <c r="N257" s="195" t="s">
        <v>49</v>
      </c>
      <c r="O257" s="6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R257" s="198" t="s">
        <v>141</v>
      </c>
      <c r="AT257" s="198" t="s">
        <v>136</v>
      </c>
      <c r="AU257" s="198" t="s">
        <v>20</v>
      </c>
      <c r="AY257" s="3" t="s">
        <v>134</v>
      </c>
      <c r="BE257" s="199">
        <f>IF(N257="základní",J257,0)</f>
        <v>6336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3" t="s">
        <v>93</v>
      </c>
      <c r="BK257" s="199">
        <f>ROUND(I257*H257,2)</f>
        <v>6336</v>
      </c>
      <c r="BL257" s="3" t="s">
        <v>141</v>
      </c>
      <c r="BM257" s="198" t="s">
        <v>320</v>
      </c>
    </row>
    <row r="258" spans="1:47" s="26" customFormat="1" ht="29.25">
      <c r="A258" s="20"/>
      <c r="B258" s="21"/>
      <c r="C258" s="22"/>
      <c r="D258" s="200" t="s">
        <v>143</v>
      </c>
      <c r="E258" s="22"/>
      <c r="F258" s="201" t="s">
        <v>321</v>
      </c>
      <c r="G258" s="22"/>
      <c r="H258" s="22"/>
      <c r="I258" s="202"/>
      <c r="J258" s="22"/>
      <c r="K258" s="22"/>
      <c r="L258" s="25"/>
      <c r="M258" s="203"/>
      <c r="N258" s="204"/>
      <c r="O258" s="61"/>
      <c r="P258" s="61"/>
      <c r="Q258" s="61"/>
      <c r="R258" s="61"/>
      <c r="S258" s="61"/>
      <c r="T258" s="62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T258" s="3" t="s">
        <v>143</v>
      </c>
      <c r="AU258" s="3" t="s">
        <v>20</v>
      </c>
    </row>
    <row r="259" spans="2:51" s="216" customFormat="1" ht="11.25">
      <c r="B259" s="217"/>
      <c r="C259" s="218"/>
      <c r="D259" s="200" t="s">
        <v>145</v>
      </c>
      <c r="E259" s="219"/>
      <c r="F259" s="220" t="s">
        <v>311</v>
      </c>
      <c r="G259" s="218"/>
      <c r="H259" s="221">
        <v>198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145</v>
      </c>
      <c r="AU259" s="227" t="s">
        <v>20</v>
      </c>
      <c r="AV259" s="216" t="s">
        <v>20</v>
      </c>
      <c r="AW259" s="216" t="s">
        <v>39</v>
      </c>
      <c r="AX259" s="216" t="s">
        <v>85</v>
      </c>
      <c r="AY259" s="227" t="s">
        <v>134</v>
      </c>
    </row>
    <row r="260" spans="2:51" s="228" customFormat="1" ht="11.25">
      <c r="B260" s="229"/>
      <c r="C260" s="230"/>
      <c r="D260" s="200" t="s">
        <v>145</v>
      </c>
      <c r="E260" s="231"/>
      <c r="F260" s="232" t="s">
        <v>147</v>
      </c>
      <c r="G260" s="230"/>
      <c r="H260" s="233">
        <v>198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145</v>
      </c>
      <c r="AU260" s="239" t="s">
        <v>20</v>
      </c>
      <c r="AV260" s="228" t="s">
        <v>141</v>
      </c>
      <c r="AW260" s="228" t="s">
        <v>39</v>
      </c>
      <c r="AX260" s="228" t="s">
        <v>93</v>
      </c>
      <c r="AY260" s="239" t="s">
        <v>134</v>
      </c>
    </row>
    <row r="261" spans="1:65" s="26" customFormat="1" ht="16.5" customHeight="1">
      <c r="A261" s="20"/>
      <c r="B261" s="21"/>
      <c r="C261" s="240" t="s">
        <v>322</v>
      </c>
      <c r="D261" s="240" t="s">
        <v>287</v>
      </c>
      <c r="E261" s="241" t="s">
        <v>323</v>
      </c>
      <c r="F261" s="242" t="s">
        <v>324</v>
      </c>
      <c r="G261" s="243" t="s">
        <v>325</v>
      </c>
      <c r="H261" s="244">
        <v>4.95</v>
      </c>
      <c r="I261" s="245">
        <v>185</v>
      </c>
      <c r="J261" s="246">
        <f>ROUND(I261*H261,2)</f>
        <v>915.75</v>
      </c>
      <c r="K261" s="242" t="s">
        <v>307</v>
      </c>
      <c r="L261" s="247"/>
      <c r="M261" s="248"/>
      <c r="N261" s="249" t="s">
        <v>49</v>
      </c>
      <c r="O261" s="61"/>
      <c r="P261" s="196">
        <f>O261*H261</f>
        <v>0</v>
      </c>
      <c r="Q261" s="196">
        <v>0.001</v>
      </c>
      <c r="R261" s="196">
        <f>Q261*H261</f>
        <v>0.00495</v>
      </c>
      <c r="S261" s="196">
        <v>0</v>
      </c>
      <c r="T261" s="197">
        <f>S261*H261</f>
        <v>0</v>
      </c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R261" s="198" t="s">
        <v>184</v>
      </c>
      <c r="AT261" s="198" t="s">
        <v>287</v>
      </c>
      <c r="AU261" s="198" t="s">
        <v>20</v>
      </c>
      <c r="AY261" s="3" t="s">
        <v>134</v>
      </c>
      <c r="BE261" s="199">
        <f>IF(N261="základní",J261,0)</f>
        <v>915.75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3" t="s">
        <v>93</v>
      </c>
      <c r="BK261" s="199">
        <f>ROUND(I261*H261,2)</f>
        <v>915.75</v>
      </c>
      <c r="BL261" s="3" t="s">
        <v>141</v>
      </c>
      <c r="BM261" s="198" t="s">
        <v>326</v>
      </c>
    </row>
    <row r="262" spans="1:47" s="26" customFormat="1" ht="11.25">
      <c r="A262" s="20"/>
      <c r="B262" s="21"/>
      <c r="C262" s="22"/>
      <c r="D262" s="200" t="s">
        <v>143</v>
      </c>
      <c r="E262" s="22"/>
      <c r="F262" s="201" t="s">
        <v>324</v>
      </c>
      <c r="G262" s="22"/>
      <c r="H262" s="22"/>
      <c r="I262" s="202"/>
      <c r="J262" s="22"/>
      <c r="K262" s="22"/>
      <c r="L262" s="25"/>
      <c r="M262" s="203"/>
      <c r="N262" s="204"/>
      <c r="O262" s="61"/>
      <c r="P262" s="61"/>
      <c r="Q262" s="61"/>
      <c r="R262" s="61"/>
      <c r="S262" s="61"/>
      <c r="T262" s="62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T262" s="3" t="s">
        <v>143</v>
      </c>
      <c r="AU262" s="3" t="s">
        <v>20</v>
      </c>
    </row>
    <row r="263" spans="2:51" s="216" customFormat="1" ht="11.25">
      <c r="B263" s="217"/>
      <c r="C263" s="218"/>
      <c r="D263" s="200" t="s">
        <v>145</v>
      </c>
      <c r="E263" s="219"/>
      <c r="F263" s="220" t="s">
        <v>327</v>
      </c>
      <c r="G263" s="218"/>
      <c r="H263" s="221">
        <v>4.95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145</v>
      </c>
      <c r="AU263" s="227" t="s">
        <v>20</v>
      </c>
      <c r="AV263" s="216" t="s">
        <v>20</v>
      </c>
      <c r="AW263" s="216" t="s">
        <v>39</v>
      </c>
      <c r="AX263" s="216" t="s">
        <v>85</v>
      </c>
      <c r="AY263" s="227" t="s">
        <v>134</v>
      </c>
    </row>
    <row r="264" spans="2:51" s="228" customFormat="1" ht="11.25">
      <c r="B264" s="229"/>
      <c r="C264" s="230"/>
      <c r="D264" s="200" t="s">
        <v>145</v>
      </c>
      <c r="E264" s="231"/>
      <c r="F264" s="232" t="s">
        <v>147</v>
      </c>
      <c r="G264" s="230"/>
      <c r="H264" s="233">
        <v>4.95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145</v>
      </c>
      <c r="AU264" s="239" t="s">
        <v>20</v>
      </c>
      <c r="AV264" s="228" t="s">
        <v>141</v>
      </c>
      <c r="AW264" s="228" t="s">
        <v>39</v>
      </c>
      <c r="AX264" s="228" t="s">
        <v>93</v>
      </c>
      <c r="AY264" s="239" t="s">
        <v>134</v>
      </c>
    </row>
    <row r="265" spans="1:65" s="26" customFormat="1" ht="16.5" customHeight="1">
      <c r="A265" s="20"/>
      <c r="B265" s="21"/>
      <c r="C265" s="187" t="s">
        <v>328</v>
      </c>
      <c r="D265" s="187" t="s">
        <v>136</v>
      </c>
      <c r="E265" s="188" t="s">
        <v>329</v>
      </c>
      <c r="F265" s="189" t="s">
        <v>330</v>
      </c>
      <c r="G265" s="190" t="s">
        <v>139</v>
      </c>
      <c r="H265" s="191">
        <v>198</v>
      </c>
      <c r="I265" s="192">
        <v>5</v>
      </c>
      <c r="J265" s="193">
        <f>ROUND(I265*H265,2)</f>
        <v>990</v>
      </c>
      <c r="K265" s="189" t="s">
        <v>307</v>
      </c>
      <c r="L265" s="25"/>
      <c r="M265" s="194"/>
      <c r="N265" s="195" t="s">
        <v>49</v>
      </c>
      <c r="O265" s="61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R265" s="198" t="s">
        <v>141</v>
      </c>
      <c r="AT265" s="198" t="s">
        <v>136</v>
      </c>
      <c r="AU265" s="198" t="s">
        <v>20</v>
      </c>
      <c r="AY265" s="3" t="s">
        <v>134</v>
      </c>
      <c r="BE265" s="199">
        <f>IF(N265="základní",J265,0)</f>
        <v>990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3" t="s">
        <v>93</v>
      </c>
      <c r="BK265" s="199">
        <f>ROUND(I265*H265,2)</f>
        <v>990</v>
      </c>
      <c r="BL265" s="3" t="s">
        <v>141</v>
      </c>
      <c r="BM265" s="198" t="s">
        <v>331</v>
      </c>
    </row>
    <row r="266" spans="1:47" s="26" customFormat="1" ht="11.25">
      <c r="A266" s="20"/>
      <c r="B266" s="21"/>
      <c r="C266" s="22"/>
      <c r="D266" s="200" t="s">
        <v>143</v>
      </c>
      <c r="E266" s="22"/>
      <c r="F266" s="201" t="s">
        <v>332</v>
      </c>
      <c r="G266" s="22"/>
      <c r="H266" s="22"/>
      <c r="I266" s="202"/>
      <c r="J266" s="22"/>
      <c r="K266" s="22"/>
      <c r="L266" s="25"/>
      <c r="M266" s="203"/>
      <c r="N266" s="204"/>
      <c r="O266" s="61"/>
      <c r="P266" s="61"/>
      <c r="Q266" s="61"/>
      <c r="R266" s="61"/>
      <c r="S266" s="61"/>
      <c r="T266" s="62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T266" s="3" t="s">
        <v>143</v>
      </c>
      <c r="AU266" s="3" t="s">
        <v>20</v>
      </c>
    </row>
    <row r="267" spans="2:51" s="216" customFormat="1" ht="11.25">
      <c r="B267" s="217"/>
      <c r="C267" s="218"/>
      <c r="D267" s="200" t="s">
        <v>145</v>
      </c>
      <c r="E267" s="219"/>
      <c r="F267" s="220" t="s">
        <v>311</v>
      </c>
      <c r="G267" s="218"/>
      <c r="H267" s="221">
        <v>198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145</v>
      </c>
      <c r="AU267" s="227" t="s">
        <v>20</v>
      </c>
      <c r="AV267" s="216" t="s">
        <v>20</v>
      </c>
      <c r="AW267" s="216" t="s">
        <v>39</v>
      </c>
      <c r="AX267" s="216" t="s">
        <v>85</v>
      </c>
      <c r="AY267" s="227" t="s">
        <v>134</v>
      </c>
    </row>
    <row r="268" spans="2:51" s="228" customFormat="1" ht="11.25">
      <c r="B268" s="229"/>
      <c r="C268" s="230"/>
      <c r="D268" s="200" t="s">
        <v>145</v>
      </c>
      <c r="E268" s="231"/>
      <c r="F268" s="232" t="s">
        <v>147</v>
      </c>
      <c r="G268" s="230"/>
      <c r="H268" s="233">
        <v>198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145</v>
      </c>
      <c r="AU268" s="239" t="s">
        <v>20</v>
      </c>
      <c r="AV268" s="228" t="s">
        <v>141</v>
      </c>
      <c r="AW268" s="228" t="s">
        <v>39</v>
      </c>
      <c r="AX268" s="228" t="s">
        <v>93</v>
      </c>
      <c r="AY268" s="239" t="s">
        <v>134</v>
      </c>
    </row>
    <row r="269" spans="1:65" s="26" customFormat="1" ht="24" customHeight="1">
      <c r="A269" s="20"/>
      <c r="B269" s="21"/>
      <c r="C269" s="187" t="s">
        <v>333</v>
      </c>
      <c r="D269" s="187" t="s">
        <v>136</v>
      </c>
      <c r="E269" s="188" t="s">
        <v>334</v>
      </c>
      <c r="F269" s="189" t="s">
        <v>335</v>
      </c>
      <c r="G269" s="190" t="s">
        <v>139</v>
      </c>
      <c r="H269" s="191">
        <v>198</v>
      </c>
      <c r="I269" s="192">
        <v>10</v>
      </c>
      <c r="J269" s="193">
        <f>ROUND(I269*H269,2)</f>
        <v>1980</v>
      </c>
      <c r="K269" s="189" t="s">
        <v>307</v>
      </c>
      <c r="L269" s="25"/>
      <c r="M269" s="194"/>
      <c r="N269" s="195" t="s">
        <v>49</v>
      </c>
      <c r="O269" s="61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R269" s="198" t="s">
        <v>141</v>
      </c>
      <c r="AT269" s="198" t="s">
        <v>136</v>
      </c>
      <c r="AU269" s="198" t="s">
        <v>20</v>
      </c>
      <c r="AY269" s="3" t="s">
        <v>134</v>
      </c>
      <c r="BE269" s="199">
        <f>IF(N269="základní",J269,0)</f>
        <v>1980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3" t="s">
        <v>93</v>
      </c>
      <c r="BK269" s="199">
        <f>ROUND(I269*H269,2)</f>
        <v>1980</v>
      </c>
      <c r="BL269" s="3" t="s">
        <v>141</v>
      </c>
      <c r="BM269" s="198" t="s">
        <v>336</v>
      </c>
    </row>
    <row r="270" spans="1:47" s="26" customFormat="1" ht="19.5">
      <c r="A270" s="20"/>
      <c r="B270" s="21"/>
      <c r="C270" s="22"/>
      <c r="D270" s="200" t="s">
        <v>143</v>
      </c>
      <c r="E270" s="22"/>
      <c r="F270" s="201" t="s">
        <v>337</v>
      </c>
      <c r="G270" s="22"/>
      <c r="H270" s="22"/>
      <c r="I270" s="202"/>
      <c r="J270" s="22"/>
      <c r="K270" s="22"/>
      <c r="L270" s="25"/>
      <c r="M270" s="203"/>
      <c r="N270" s="204"/>
      <c r="O270" s="61"/>
      <c r="P270" s="61"/>
      <c r="Q270" s="61"/>
      <c r="R270" s="61"/>
      <c r="S270" s="61"/>
      <c r="T270" s="62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T270" s="3" t="s">
        <v>143</v>
      </c>
      <c r="AU270" s="3" t="s">
        <v>20</v>
      </c>
    </row>
    <row r="271" spans="2:51" s="216" customFormat="1" ht="11.25">
      <c r="B271" s="217"/>
      <c r="C271" s="218"/>
      <c r="D271" s="200" t="s">
        <v>145</v>
      </c>
      <c r="E271" s="219"/>
      <c r="F271" s="220" t="s">
        <v>311</v>
      </c>
      <c r="G271" s="218"/>
      <c r="H271" s="221">
        <v>198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145</v>
      </c>
      <c r="AU271" s="227" t="s">
        <v>20</v>
      </c>
      <c r="AV271" s="216" t="s">
        <v>20</v>
      </c>
      <c r="AW271" s="216" t="s">
        <v>39</v>
      </c>
      <c r="AX271" s="216" t="s">
        <v>85</v>
      </c>
      <c r="AY271" s="227" t="s">
        <v>134</v>
      </c>
    </row>
    <row r="272" spans="2:51" s="228" customFormat="1" ht="11.25">
      <c r="B272" s="229"/>
      <c r="C272" s="230"/>
      <c r="D272" s="200" t="s">
        <v>145</v>
      </c>
      <c r="E272" s="231"/>
      <c r="F272" s="232" t="s">
        <v>147</v>
      </c>
      <c r="G272" s="230"/>
      <c r="H272" s="233">
        <v>198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145</v>
      </c>
      <c r="AU272" s="239" t="s">
        <v>20</v>
      </c>
      <c r="AV272" s="228" t="s">
        <v>141</v>
      </c>
      <c r="AW272" s="228" t="s">
        <v>39</v>
      </c>
      <c r="AX272" s="228" t="s">
        <v>93</v>
      </c>
      <c r="AY272" s="239" t="s">
        <v>134</v>
      </c>
    </row>
    <row r="273" spans="1:65" s="26" customFormat="1" ht="21.75" customHeight="1">
      <c r="A273" s="20"/>
      <c r="B273" s="21"/>
      <c r="C273" s="187" t="s">
        <v>338</v>
      </c>
      <c r="D273" s="187" t="s">
        <v>136</v>
      </c>
      <c r="E273" s="188" t="s">
        <v>339</v>
      </c>
      <c r="F273" s="189" t="s">
        <v>340</v>
      </c>
      <c r="G273" s="190" t="s">
        <v>205</v>
      </c>
      <c r="H273" s="191">
        <v>9.9</v>
      </c>
      <c r="I273" s="192">
        <v>444</v>
      </c>
      <c r="J273" s="193">
        <f>ROUND(I273*H273,2)</f>
        <v>4395.6</v>
      </c>
      <c r="K273" s="189" t="s">
        <v>307</v>
      </c>
      <c r="L273" s="25"/>
      <c r="M273" s="194"/>
      <c r="N273" s="195" t="s">
        <v>49</v>
      </c>
      <c r="O273" s="61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R273" s="198" t="s">
        <v>141</v>
      </c>
      <c r="AT273" s="198" t="s">
        <v>136</v>
      </c>
      <c r="AU273" s="198" t="s">
        <v>20</v>
      </c>
      <c r="AY273" s="3" t="s">
        <v>134</v>
      </c>
      <c r="BE273" s="199">
        <f>IF(N273="základní",J273,0)</f>
        <v>4395.6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3" t="s">
        <v>93</v>
      </c>
      <c r="BK273" s="199">
        <f>ROUND(I273*H273,2)</f>
        <v>4395.6</v>
      </c>
      <c r="BL273" s="3" t="s">
        <v>141</v>
      </c>
      <c r="BM273" s="198" t="s">
        <v>341</v>
      </c>
    </row>
    <row r="274" spans="1:47" s="26" customFormat="1" ht="11.25">
      <c r="A274" s="20"/>
      <c r="B274" s="21"/>
      <c r="C274" s="22"/>
      <c r="D274" s="200" t="s">
        <v>143</v>
      </c>
      <c r="E274" s="22"/>
      <c r="F274" s="201" t="s">
        <v>342</v>
      </c>
      <c r="G274" s="22"/>
      <c r="H274" s="22"/>
      <c r="I274" s="202"/>
      <c r="J274" s="22"/>
      <c r="K274" s="22"/>
      <c r="L274" s="25"/>
      <c r="M274" s="203"/>
      <c r="N274" s="204"/>
      <c r="O274" s="61"/>
      <c r="P274" s="61"/>
      <c r="Q274" s="61"/>
      <c r="R274" s="61"/>
      <c r="S274" s="61"/>
      <c r="T274" s="62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T274" s="3" t="s">
        <v>143</v>
      </c>
      <c r="AU274" s="3" t="s">
        <v>20</v>
      </c>
    </row>
    <row r="275" spans="2:51" s="216" customFormat="1" ht="11.25">
      <c r="B275" s="217"/>
      <c r="C275" s="218"/>
      <c r="D275" s="200" t="s">
        <v>145</v>
      </c>
      <c r="E275" s="219"/>
      <c r="F275" s="220" t="s">
        <v>343</v>
      </c>
      <c r="G275" s="218"/>
      <c r="H275" s="221">
        <v>9.9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145</v>
      </c>
      <c r="AU275" s="227" t="s">
        <v>20</v>
      </c>
      <c r="AV275" s="216" t="s">
        <v>20</v>
      </c>
      <c r="AW275" s="216" t="s">
        <v>39</v>
      </c>
      <c r="AX275" s="216" t="s">
        <v>85</v>
      </c>
      <c r="AY275" s="227" t="s">
        <v>134</v>
      </c>
    </row>
    <row r="276" spans="2:51" s="228" customFormat="1" ht="11.25">
      <c r="B276" s="229"/>
      <c r="C276" s="230"/>
      <c r="D276" s="200" t="s">
        <v>145</v>
      </c>
      <c r="E276" s="231"/>
      <c r="F276" s="232" t="s">
        <v>147</v>
      </c>
      <c r="G276" s="230"/>
      <c r="H276" s="233">
        <v>9.9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145</v>
      </c>
      <c r="AU276" s="239" t="s">
        <v>20</v>
      </c>
      <c r="AV276" s="228" t="s">
        <v>141</v>
      </c>
      <c r="AW276" s="228" t="s">
        <v>39</v>
      </c>
      <c r="AX276" s="228" t="s">
        <v>93</v>
      </c>
      <c r="AY276" s="239" t="s">
        <v>134</v>
      </c>
    </row>
    <row r="277" spans="2:63" s="170" customFormat="1" ht="22.5" customHeight="1">
      <c r="B277" s="171"/>
      <c r="C277" s="172"/>
      <c r="D277" s="173" t="s">
        <v>84</v>
      </c>
      <c r="E277" s="185" t="s">
        <v>20</v>
      </c>
      <c r="F277" s="185" t="s">
        <v>344</v>
      </c>
      <c r="G277" s="172"/>
      <c r="H277" s="172"/>
      <c r="I277" s="175"/>
      <c r="J277" s="186">
        <f>BK277</f>
        <v>94812.9</v>
      </c>
      <c r="K277" s="172"/>
      <c r="L277" s="177"/>
      <c r="M277" s="178"/>
      <c r="N277" s="179"/>
      <c r="O277" s="179"/>
      <c r="P277" s="180">
        <f>SUM(P278:P291)</f>
        <v>0</v>
      </c>
      <c r="Q277" s="179"/>
      <c r="R277" s="180">
        <f>SUM(R278:R291)</f>
        <v>22.845491499999998</v>
      </c>
      <c r="S277" s="179"/>
      <c r="T277" s="181">
        <f>SUM(T278:T291)</f>
        <v>0</v>
      </c>
      <c r="AR277" s="182" t="s">
        <v>93</v>
      </c>
      <c r="AT277" s="183" t="s">
        <v>84</v>
      </c>
      <c r="AU277" s="183" t="s">
        <v>93</v>
      </c>
      <c r="AY277" s="182" t="s">
        <v>134</v>
      </c>
      <c r="BK277" s="184">
        <f>SUM(BK278:BK291)</f>
        <v>94812.9</v>
      </c>
    </row>
    <row r="278" spans="1:65" s="26" customFormat="1" ht="24" customHeight="1">
      <c r="A278" s="20"/>
      <c r="B278" s="21"/>
      <c r="C278" s="187" t="s">
        <v>345</v>
      </c>
      <c r="D278" s="187" t="s">
        <v>136</v>
      </c>
      <c r="E278" s="188" t="s">
        <v>346</v>
      </c>
      <c r="F278" s="189" t="s">
        <v>347</v>
      </c>
      <c r="G278" s="190" t="s">
        <v>139</v>
      </c>
      <c r="H278" s="191">
        <v>157</v>
      </c>
      <c r="I278" s="192">
        <v>30</v>
      </c>
      <c r="J278" s="193">
        <f>ROUND(I278*H278,2)</f>
        <v>4710</v>
      </c>
      <c r="K278" s="189"/>
      <c r="L278" s="25"/>
      <c r="M278" s="194"/>
      <c r="N278" s="195" t="s">
        <v>49</v>
      </c>
      <c r="O278" s="6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R278" s="198" t="s">
        <v>141</v>
      </c>
      <c r="AT278" s="198" t="s">
        <v>136</v>
      </c>
      <c r="AU278" s="198" t="s">
        <v>20</v>
      </c>
      <c r="AY278" s="3" t="s">
        <v>134</v>
      </c>
      <c r="BE278" s="199">
        <f>IF(N278="základní",J278,0)</f>
        <v>4710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3" t="s">
        <v>93</v>
      </c>
      <c r="BK278" s="199">
        <f>ROUND(I278*H278,2)</f>
        <v>4710</v>
      </c>
      <c r="BL278" s="3" t="s">
        <v>141</v>
      </c>
      <c r="BM278" s="198" t="s">
        <v>348</v>
      </c>
    </row>
    <row r="279" spans="1:47" s="26" customFormat="1" ht="19.5">
      <c r="A279" s="20"/>
      <c r="B279" s="21"/>
      <c r="C279" s="22"/>
      <c r="D279" s="200" t="s">
        <v>143</v>
      </c>
      <c r="E279" s="22"/>
      <c r="F279" s="201" t="s">
        <v>347</v>
      </c>
      <c r="G279" s="22"/>
      <c r="H279" s="22"/>
      <c r="I279" s="202"/>
      <c r="J279" s="22"/>
      <c r="K279" s="22"/>
      <c r="L279" s="25"/>
      <c r="M279" s="203"/>
      <c r="N279" s="204"/>
      <c r="O279" s="61"/>
      <c r="P279" s="61"/>
      <c r="Q279" s="61"/>
      <c r="R279" s="61"/>
      <c r="S279" s="61"/>
      <c r="T279" s="62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T279" s="3" t="s">
        <v>143</v>
      </c>
      <c r="AU279" s="3" t="s">
        <v>20</v>
      </c>
    </row>
    <row r="280" spans="2:51" s="205" customFormat="1" ht="11.25">
      <c r="B280" s="206"/>
      <c r="C280" s="207"/>
      <c r="D280" s="200" t="s">
        <v>145</v>
      </c>
      <c r="E280" s="208"/>
      <c r="F280" s="209" t="s">
        <v>349</v>
      </c>
      <c r="G280" s="207"/>
      <c r="H280" s="208"/>
      <c r="I280" s="210"/>
      <c r="J280" s="207"/>
      <c r="K280" s="207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145</v>
      </c>
      <c r="AU280" s="215" t="s">
        <v>20</v>
      </c>
      <c r="AV280" s="205" t="s">
        <v>93</v>
      </c>
      <c r="AW280" s="205" t="s">
        <v>39</v>
      </c>
      <c r="AX280" s="205" t="s">
        <v>85</v>
      </c>
      <c r="AY280" s="215" t="s">
        <v>134</v>
      </c>
    </row>
    <row r="281" spans="2:51" s="216" customFormat="1" ht="11.25">
      <c r="B281" s="217"/>
      <c r="C281" s="218"/>
      <c r="D281" s="200" t="s">
        <v>145</v>
      </c>
      <c r="E281" s="219"/>
      <c r="F281" s="220" t="s">
        <v>350</v>
      </c>
      <c r="G281" s="218"/>
      <c r="H281" s="221">
        <v>157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145</v>
      </c>
      <c r="AU281" s="227" t="s">
        <v>20</v>
      </c>
      <c r="AV281" s="216" t="s">
        <v>20</v>
      </c>
      <c r="AW281" s="216" t="s">
        <v>39</v>
      </c>
      <c r="AX281" s="216" t="s">
        <v>85</v>
      </c>
      <c r="AY281" s="227" t="s">
        <v>134</v>
      </c>
    </row>
    <row r="282" spans="2:51" s="228" customFormat="1" ht="11.25">
      <c r="B282" s="229"/>
      <c r="C282" s="230"/>
      <c r="D282" s="200" t="s">
        <v>145</v>
      </c>
      <c r="E282" s="231"/>
      <c r="F282" s="232" t="s">
        <v>147</v>
      </c>
      <c r="G282" s="230"/>
      <c r="H282" s="233">
        <v>157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145</v>
      </c>
      <c r="AU282" s="239" t="s">
        <v>20</v>
      </c>
      <c r="AV282" s="228" t="s">
        <v>141</v>
      </c>
      <c r="AW282" s="228" t="s">
        <v>39</v>
      </c>
      <c r="AX282" s="228" t="s">
        <v>93</v>
      </c>
      <c r="AY282" s="239" t="s">
        <v>134</v>
      </c>
    </row>
    <row r="283" spans="1:65" s="26" customFormat="1" ht="24" customHeight="1">
      <c r="A283" s="20"/>
      <c r="B283" s="21"/>
      <c r="C283" s="240" t="s">
        <v>351</v>
      </c>
      <c r="D283" s="240" t="s">
        <v>287</v>
      </c>
      <c r="E283" s="241" t="s">
        <v>352</v>
      </c>
      <c r="F283" s="242" t="s">
        <v>353</v>
      </c>
      <c r="G283" s="243" t="s">
        <v>139</v>
      </c>
      <c r="H283" s="244">
        <v>213.861</v>
      </c>
      <c r="I283" s="245">
        <v>195</v>
      </c>
      <c r="J283" s="246">
        <f>ROUND(I283*H283,2)</f>
        <v>41702.9</v>
      </c>
      <c r="K283" s="242" t="s">
        <v>140</v>
      </c>
      <c r="L283" s="247"/>
      <c r="M283" s="248"/>
      <c r="N283" s="249" t="s">
        <v>49</v>
      </c>
      <c r="O283" s="61"/>
      <c r="P283" s="196">
        <f>O283*H283</f>
        <v>0</v>
      </c>
      <c r="Q283" s="196">
        <v>0.0015</v>
      </c>
      <c r="R283" s="196">
        <f>Q283*H283</f>
        <v>0.3207915</v>
      </c>
      <c r="S283" s="196">
        <v>0</v>
      </c>
      <c r="T283" s="197">
        <f>S283*H283</f>
        <v>0</v>
      </c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R283" s="198" t="s">
        <v>184</v>
      </c>
      <c r="AT283" s="198" t="s">
        <v>287</v>
      </c>
      <c r="AU283" s="198" t="s">
        <v>20</v>
      </c>
      <c r="AY283" s="3" t="s">
        <v>134</v>
      </c>
      <c r="BE283" s="199">
        <f>IF(N283="základní",J283,0)</f>
        <v>41702.9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3" t="s">
        <v>93</v>
      </c>
      <c r="BK283" s="199">
        <f>ROUND(I283*H283,2)</f>
        <v>41702.9</v>
      </c>
      <c r="BL283" s="3" t="s">
        <v>141</v>
      </c>
      <c r="BM283" s="198" t="s">
        <v>354</v>
      </c>
    </row>
    <row r="284" spans="1:47" s="26" customFormat="1" ht="19.5">
      <c r="A284" s="20"/>
      <c r="B284" s="21"/>
      <c r="C284" s="22"/>
      <c r="D284" s="200" t="s">
        <v>143</v>
      </c>
      <c r="E284" s="22"/>
      <c r="F284" s="201" t="s">
        <v>353</v>
      </c>
      <c r="G284" s="22"/>
      <c r="H284" s="22"/>
      <c r="I284" s="202"/>
      <c r="J284" s="22"/>
      <c r="K284" s="22"/>
      <c r="L284" s="25"/>
      <c r="M284" s="203"/>
      <c r="N284" s="204"/>
      <c r="O284" s="61"/>
      <c r="P284" s="61"/>
      <c r="Q284" s="61"/>
      <c r="R284" s="61"/>
      <c r="S284" s="61"/>
      <c r="T284" s="62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T284" s="3" t="s">
        <v>143</v>
      </c>
      <c r="AU284" s="3" t="s">
        <v>20</v>
      </c>
    </row>
    <row r="285" spans="2:51" s="216" customFormat="1" ht="11.25">
      <c r="B285" s="217"/>
      <c r="C285" s="218"/>
      <c r="D285" s="200" t="s">
        <v>145</v>
      </c>
      <c r="E285" s="219"/>
      <c r="F285" s="220" t="s">
        <v>355</v>
      </c>
      <c r="G285" s="218"/>
      <c r="H285" s="221">
        <v>180.55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145</v>
      </c>
      <c r="AU285" s="227" t="s">
        <v>20</v>
      </c>
      <c r="AV285" s="216" t="s">
        <v>20</v>
      </c>
      <c r="AW285" s="216" t="s">
        <v>39</v>
      </c>
      <c r="AX285" s="216" t="s">
        <v>85</v>
      </c>
      <c r="AY285" s="227" t="s">
        <v>134</v>
      </c>
    </row>
    <row r="286" spans="2:51" s="228" customFormat="1" ht="11.25">
      <c r="B286" s="229"/>
      <c r="C286" s="230"/>
      <c r="D286" s="200" t="s">
        <v>145</v>
      </c>
      <c r="E286" s="231"/>
      <c r="F286" s="232" t="s">
        <v>147</v>
      </c>
      <c r="G286" s="230"/>
      <c r="H286" s="233">
        <v>180.55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145</v>
      </c>
      <c r="AU286" s="239" t="s">
        <v>20</v>
      </c>
      <c r="AV286" s="228" t="s">
        <v>141</v>
      </c>
      <c r="AW286" s="228" t="s">
        <v>39</v>
      </c>
      <c r="AX286" s="228" t="s">
        <v>93</v>
      </c>
      <c r="AY286" s="239" t="s">
        <v>134</v>
      </c>
    </row>
    <row r="287" spans="2:51" s="216" customFormat="1" ht="11.25">
      <c r="B287" s="217"/>
      <c r="C287" s="218"/>
      <c r="D287" s="200" t="s">
        <v>145</v>
      </c>
      <c r="E287" s="218"/>
      <c r="F287" s="220" t="s">
        <v>356</v>
      </c>
      <c r="G287" s="218"/>
      <c r="H287" s="221">
        <v>213.861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145</v>
      </c>
      <c r="AU287" s="227" t="s">
        <v>20</v>
      </c>
      <c r="AV287" s="216" t="s">
        <v>20</v>
      </c>
      <c r="AW287" s="216" t="s">
        <v>3</v>
      </c>
      <c r="AX287" s="216" t="s">
        <v>93</v>
      </c>
      <c r="AY287" s="227" t="s">
        <v>134</v>
      </c>
    </row>
    <row r="288" spans="1:65" s="26" customFormat="1" ht="37.5" customHeight="1">
      <c r="A288" s="20"/>
      <c r="B288" s="21"/>
      <c r="C288" s="187" t="s">
        <v>357</v>
      </c>
      <c r="D288" s="187" t="s">
        <v>136</v>
      </c>
      <c r="E288" s="188" t="s">
        <v>358</v>
      </c>
      <c r="F288" s="189" t="s">
        <v>359</v>
      </c>
      <c r="G288" s="190" t="s">
        <v>198</v>
      </c>
      <c r="H288" s="191">
        <v>110</v>
      </c>
      <c r="I288" s="192">
        <v>440</v>
      </c>
      <c r="J288" s="193">
        <f>ROUND(I288*H288,2)</f>
        <v>48400</v>
      </c>
      <c r="K288" s="189" t="s">
        <v>140</v>
      </c>
      <c r="L288" s="25"/>
      <c r="M288" s="194"/>
      <c r="N288" s="195" t="s">
        <v>49</v>
      </c>
      <c r="O288" s="61"/>
      <c r="P288" s="196">
        <f>O288*H288</f>
        <v>0</v>
      </c>
      <c r="Q288" s="196">
        <v>0.20477</v>
      </c>
      <c r="R288" s="196">
        <f>Q288*H288</f>
        <v>22.5247</v>
      </c>
      <c r="S288" s="196">
        <v>0</v>
      </c>
      <c r="T288" s="197">
        <f>S288*H288</f>
        <v>0</v>
      </c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R288" s="198" t="s">
        <v>141</v>
      </c>
      <c r="AT288" s="198" t="s">
        <v>136</v>
      </c>
      <c r="AU288" s="198" t="s">
        <v>20</v>
      </c>
      <c r="AY288" s="3" t="s">
        <v>134</v>
      </c>
      <c r="BE288" s="199">
        <f>IF(N288="základní",J288,0)</f>
        <v>48400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3" t="s">
        <v>93</v>
      </c>
      <c r="BK288" s="199">
        <f>ROUND(I288*H288,2)</f>
        <v>48400</v>
      </c>
      <c r="BL288" s="3" t="s">
        <v>141</v>
      </c>
      <c r="BM288" s="198" t="s">
        <v>360</v>
      </c>
    </row>
    <row r="289" spans="1:47" s="26" customFormat="1" ht="39">
      <c r="A289" s="20"/>
      <c r="B289" s="21"/>
      <c r="C289" s="22"/>
      <c r="D289" s="200" t="s">
        <v>143</v>
      </c>
      <c r="E289" s="22"/>
      <c r="F289" s="201" t="s">
        <v>361</v>
      </c>
      <c r="G289" s="22"/>
      <c r="H289" s="22"/>
      <c r="I289" s="202"/>
      <c r="J289" s="22"/>
      <c r="K289" s="22"/>
      <c r="L289" s="25"/>
      <c r="M289" s="203"/>
      <c r="N289" s="204"/>
      <c r="O289" s="61"/>
      <c r="P289" s="61"/>
      <c r="Q289" s="61"/>
      <c r="R289" s="61"/>
      <c r="S289" s="61"/>
      <c r="T289" s="62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T289" s="3" t="s">
        <v>143</v>
      </c>
      <c r="AU289" s="3" t="s">
        <v>20</v>
      </c>
    </row>
    <row r="290" spans="2:51" s="216" customFormat="1" ht="11.25">
      <c r="B290" s="217"/>
      <c r="C290" s="218"/>
      <c r="D290" s="200" t="s">
        <v>145</v>
      </c>
      <c r="E290" s="219"/>
      <c r="F290" s="220" t="s">
        <v>362</v>
      </c>
      <c r="G290" s="218"/>
      <c r="H290" s="221">
        <v>110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145</v>
      </c>
      <c r="AU290" s="227" t="s">
        <v>20</v>
      </c>
      <c r="AV290" s="216" t="s">
        <v>20</v>
      </c>
      <c r="AW290" s="216" t="s">
        <v>39</v>
      </c>
      <c r="AX290" s="216" t="s">
        <v>85</v>
      </c>
      <c r="AY290" s="227" t="s">
        <v>134</v>
      </c>
    </row>
    <row r="291" spans="2:51" s="228" customFormat="1" ht="11.25">
      <c r="B291" s="229"/>
      <c r="C291" s="230"/>
      <c r="D291" s="200" t="s">
        <v>145</v>
      </c>
      <c r="E291" s="231"/>
      <c r="F291" s="232" t="s">
        <v>147</v>
      </c>
      <c r="G291" s="230"/>
      <c r="H291" s="233">
        <v>110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145</v>
      </c>
      <c r="AU291" s="239" t="s">
        <v>20</v>
      </c>
      <c r="AV291" s="228" t="s">
        <v>141</v>
      </c>
      <c r="AW291" s="228" t="s">
        <v>39</v>
      </c>
      <c r="AX291" s="228" t="s">
        <v>93</v>
      </c>
      <c r="AY291" s="239" t="s">
        <v>134</v>
      </c>
    </row>
    <row r="292" spans="2:63" s="170" customFormat="1" ht="22.5" customHeight="1">
      <c r="B292" s="171"/>
      <c r="C292" s="172"/>
      <c r="D292" s="173" t="s">
        <v>84</v>
      </c>
      <c r="E292" s="185" t="s">
        <v>141</v>
      </c>
      <c r="F292" s="185" t="s">
        <v>363</v>
      </c>
      <c r="G292" s="172"/>
      <c r="H292" s="172"/>
      <c r="I292" s="175"/>
      <c r="J292" s="186">
        <f>BK292</f>
        <v>23031.6</v>
      </c>
      <c r="K292" s="172"/>
      <c r="L292" s="177"/>
      <c r="M292" s="178"/>
      <c r="N292" s="179"/>
      <c r="O292" s="179"/>
      <c r="P292" s="180">
        <f>SUM(P293:P315)</f>
        <v>0</v>
      </c>
      <c r="Q292" s="179"/>
      <c r="R292" s="180">
        <f>SUM(R293:R315)</f>
        <v>15.906289750000001</v>
      </c>
      <c r="S292" s="179"/>
      <c r="T292" s="181">
        <f>SUM(T293:T315)</f>
        <v>0</v>
      </c>
      <c r="AR292" s="182" t="s">
        <v>93</v>
      </c>
      <c r="AT292" s="183" t="s">
        <v>84</v>
      </c>
      <c r="AU292" s="183" t="s">
        <v>93</v>
      </c>
      <c r="AY292" s="182" t="s">
        <v>134</v>
      </c>
      <c r="BK292" s="184">
        <f>SUM(BK293:BK315)</f>
        <v>23031.6</v>
      </c>
    </row>
    <row r="293" spans="1:65" s="26" customFormat="1" ht="16.5" customHeight="1">
      <c r="A293" s="20"/>
      <c r="B293" s="21"/>
      <c r="C293" s="187" t="s">
        <v>364</v>
      </c>
      <c r="D293" s="187" t="s">
        <v>136</v>
      </c>
      <c r="E293" s="188" t="s">
        <v>365</v>
      </c>
      <c r="F293" s="189" t="s">
        <v>366</v>
      </c>
      <c r="G293" s="190" t="s">
        <v>367</v>
      </c>
      <c r="H293" s="191">
        <v>1</v>
      </c>
      <c r="I293" s="192">
        <v>1100</v>
      </c>
      <c r="J293" s="193">
        <f>ROUND(I293*H293,2)</f>
        <v>1100</v>
      </c>
      <c r="K293" s="189"/>
      <c r="L293" s="25"/>
      <c r="M293" s="194"/>
      <c r="N293" s="195" t="s">
        <v>49</v>
      </c>
      <c r="O293" s="61"/>
      <c r="P293" s="196">
        <f>O293*H293</f>
        <v>0</v>
      </c>
      <c r="Q293" s="196">
        <v>0.01</v>
      </c>
      <c r="R293" s="196">
        <f>Q293*H293</f>
        <v>0.01</v>
      </c>
      <c r="S293" s="196">
        <v>0</v>
      </c>
      <c r="T293" s="197">
        <f>S293*H293</f>
        <v>0</v>
      </c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R293" s="198" t="s">
        <v>141</v>
      </c>
      <c r="AT293" s="198" t="s">
        <v>136</v>
      </c>
      <c r="AU293" s="198" t="s">
        <v>20</v>
      </c>
      <c r="AY293" s="3" t="s">
        <v>134</v>
      </c>
      <c r="BE293" s="199">
        <f>IF(N293="základní",J293,0)</f>
        <v>1100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3" t="s">
        <v>93</v>
      </c>
      <c r="BK293" s="199">
        <f>ROUND(I293*H293,2)</f>
        <v>1100</v>
      </c>
      <c r="BL293" s="3" t="s">
        <v>141</v>
      </c>
      <c r="BM293" s="198" t="s">
        <v>368</v>
      </c>
    </row>
    <row r="294" spans="1:47" s="26" customFormat="1" ht="11.25">
      <c r="A294" s="20"/>
      <c r="B294" s="21"/>
      <c r="C294" s="22"/>
      <c r="D294" s="200" t="s">
        <v>143</v>
      </c>
      <c r="E294" s="22"/>
      <c r="F294" s="201" t="s">
        <v>366</v>
      </c>
      <c r="G294" s="22"/>
      <c r="H294" s="22"/>
      <c r="I294" s="202"/>
      <c r="J294" s="22"/>
      <c r="K294" s="22"/>
      <c r="L294" s="25"/>
      <c r="M294" s="203"/>
      <c r="N294" s="204"/>
      <c r="O294" s="61"/>
      <c r="P294" s="61"/>
      <c r="Q294" s="61"/>
      <c r="R294" s="61"/>
      <c r="S294" s="61"/>
      <c r="T294" s="62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T294" s="3" t="s">
        <v>143</v>
      </c>
      <c r="AU294" s="3" t="s">
        <v>20</v>
      </c>
    </row>
    <row r="295" spans="1:65" s="26" customFormat="1" ht="16.5" customHeight="1">
      <c r="A295" s="20"/>
      <c r="B295" s="21"/>
      <c r="C295" s="240" t="s">
        <v>369</v>
      </c>
      <c r="D295" s="240" t="s">
        <v>287</v>
      </c>
      <c r="E295" s="241" t="s">
        <v>370</v>
      </c>
      <c r="F295" s="242" t="s">
        <v>371</v>
      </c>
      <c r="G295" s="243" t="s">
        <v>367</v>
      </c>
      <c r="H295" s="244">
        <v>1</v>
      </c>
      <c r="I295" s="245">
        <v>5200</v>
      </c>
      <c r="J295" s="246">
        <f>ROUND(I295*H295,2)</f>
        <v>5200</v>
      </c>
      <c r="K295" s="242"/>
      <c r="L295" s="247"/>
      <c r="M295" s="248"/>
      <c r="N295" s="249" t="s">
        <v>49</v>
      </c>
      <c r="O295" s="61"/>
      <c r="P295" s="196">
        <f>O295*H295</f>
        <v>0</v>
      </c>
      <c r="Q295" s="196">
        <v>0.52</v>
      </c>
      <c r="R295" s="196">
        <f>Q295*H295</f>
        <v>0.52</v>
      </c>
      <c r="S295" s="196">
        <v>0</v>
      </c>
      <c r="T295" s="197">
        <f>S295*H295</f>
        <v>0</v>
      </c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R295" s="198" t="s">
        <v>184</v>
      </c>
      <c r="AT295" s="198" t="s">
        <v>287</v>
      </c>
      <c r="AU295" s="198" t="s">
        <v>20</v>
      </c>
      <c r="AY295" s="3" t="s">
        <v>134</v>
      </c>
      <c r="BE295" s="199">
        <f>IF(N295="základní",J295,0)</f>
        <v>5200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3" t="s">
        <v>93</v>
      </c>
      <c r="BK295" s="199">
        <f>ROUND(I295*H295,2)</f>
        <v>5200</v>
      </c>
      <c r="BL295" s="3" t="s">
        <v>141</v>
      </c>
      <c r="BM295" s="198" t="s">
        <v>372</v>
      </c>
    </row>
    <row r="296" spans="1:47" s="26" customFormat="1" ht="11.25">
      <c r="A296" s="20"/>
      <c r="B296" s="21"/>
      <c r="C296" s="22"/>
      <c r="D296" s="200" t="s">
        <v>143</v>
      </c>
      <c r="E296" s="22"/>
      <c r="F296" s="201" t="s">
        <v>371</v>
      </c>
      <c r="G296" s="22"/>
      <c r="H296" s="22"/>
      <c r="I296" s="202"/>
      <c r="J296" s="22"/>
      <c r="K296" s="22"/>
      <c r="L296" s="25"/>
      <c r="M296" s="203"/>
      <c r="N296" s="204"/>
      <c r="O296" s="61"/>
      <c r="P296" s="61"/>
      <c r="Q296" s="61"/>
      <c r="R296" s="61"/>
      <c r="S296" s="61"/>
      <c r="T296" s="62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T296" s="3" t="s">
        <v>143</v>
      </c>
      <c r="AU296" s="3" t="s">
        <v>20</v>
      </c>
    </row>
    <row r="297" spans="1:65" s="26" customFormat="1" ht="16.5" customHeight="1">
      <c r="A297" s="20"/>
      <c r="B297" s="21"/>
      <c r="C297" s="187" t="s">
        <v>373</v>
      </c>
      <c r="D297" s="187" t="s">
        <v>136</v>
      </c>
      <c r="E297" s="188" t="s">
        <v>374</v>
      </c>
      <c r="F297" s="189" t="s">
        <v>375</v>
      </c>
      <c r="G297" s="190" t="s">
        <v>205</v>
      </c>
      <c r="H297" s="191">
        <v>7.075</v>
      </c>
      <c r="I297" s="192">
        <v>1440</v>
      </c>
      <c r="J297" s="193">
        <f>ROUND(I297*H297,2)</f>
        <v>10188</v>
      </c>
      <c r="K297" s="189" t="s">
        <v>140</v>
      </c>
      <c r="L297" s="25"/>
      <c r="M297" s="194"/>
      <c r="N297" s="195" t="s">
        <v>49</v>
      </c>
      <c r="O297" s="61"/>
      <c r="P297" s="196">
        <f>O297*H297</f>
        <v>0</v>
      </c>
      <c r="Q297" s="196">
        <v>1.89077</v>
      </c>
      <c r="R297" s="196">
        <f>Q297*H297</f>
        <v>13.37719775</v>
      </c>
      <c r="S297" s="196">
        <v>0</v>
      </c>
      <c r="T297" s="197">
        <f>S297*H297</f>
        <v>0</v>
      </c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R297" s="198" t="s">
        <v>141</v>
      </c>
      <c r="AT297" s="198" t="s">
        <v>136</v>
      </c>
      <c r="AU297" s="198" t="s">
        <v>20</v>
      </c>
      <c r="AY297" s="3" t="s">
        <v>134</v>
      </c>
      <c r="BE297" s="199">
        <f>IF(N297="základní",J297,0)</f>
        <v>10188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3" t="s">
        <v>93</v>
      </c>
      <c r="BK297" s="199">
        <f>ROUND(I297*H297,2)</f>
        <v>10188</v>
      </c>
      <c r="BL297" s="3" t="s">
        <v>141</v>
      </c>
      <c r="BM297" s="198" t="s">
        <v>376</v>
      </c>
    </row>
    <row r="298" spans="1:47" s="26" customFormat="1" ht="19.5">
      <c r="A298" s="20"/>
      <c r="B298" s="21"/>
      <c r="C298" s="22"/>
      <c r="D298" s="200" t="s">
        <v>143</v>
      </c>
      <c r="E298" s="22"/>
      <c r="F298" s="201" t="s">
        <v>377</v>
      </c>
      <c r="G298" s="22"/>
      <c r="H298" s="22"/>
      <c r="I298" s="202"/>
      <c r="J298" s="22"/>
      <c r="K298" s="22"/>
      <c r="L298" s="25"/>
      <c r="M298" s="203"/>
      <c r="N298" s="204"/>
      <c r="O298" s="61"/>
      <c r="P298" s="61"/>
      <c r="Q298" s="61"/>
      <c r="R298" s="61"/>
      <c r="S298" s="61"/>
      <c r="T298" s="62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T298" s="3" t="s">
        <v>143</v>
      </c>
      <c r="AU298" s="3" t="s">
        <v>20</v>
      </c>
    </row>
    <row r="299" spans="2:51" s="205" customFormat="1" ht="11.25">
      <c r="B299" s="206"/>
      <c r="C299" s="207"/>
      <c r="D299" s="200" t="s">
        <v>145</v>
      </c>
      <c r="E299" s="208"/>
      <c r="F299" s="209" t="s">
        <v>378</v>
      </c>
      <c r="G299" s="207"/>
      <c r="H299" s="208"/>
      <c r="I299" s="210"/>
      <c r="J299" s="207"/>
      <c r="K299" s="207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145</v>
      </c>
      <c r="AU299" s="215" t="s">
        <v>20</v>
      </c>
      <c r="AV299" s="205" t="s">
        <v>93</v>
      </c>
      <c r="AW299" s="205" t="s">
        <v>39</v>
      </c>
      <c r="AX299" s="205" t="s">
        <v>85</v>
      </c>
      <c r="AY299" s="215" t="s">
        <v>134</v>
      </c>
    </row>
    <row r="300" spans="2:51" s="216" customFormat="1" ht="11.25">
      <c r="B300" s="217"/>
      <c r="C300" s="218"/>
      <c r="D300" s="200" t="s">
        <v>145</v>
      </c>
      <c r="E300" s="219"/>
      <c r="F300" s="220" t="s">
        <v>141</v>
      </c>
      <c r="G300" s="218"/>
      <c r="H300" s="221">
        <v>4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145</v>
      </c>
      <c r="AU300" s="227" t="s">
        <v>20</v>
      </c>
      <c r="AV300" s="216" t="s">
        <v>20</v>
      </c>
      <c r="AW300" s="216" t="s">
        <v>39</v>
      </c>
      <c r="AX300" s="216" t="s">
        <v>85</v>
      </c>
      <c r="AY300" s="227" t="s">
        <v>134</v>
      </c>
    </row>
    <row r="301" spans="2:51" s="205" customFormat="1" ht="11.25">
      <c r="B301" s="206"/>
      <c r="C301" s="207"/>
      <c r="D301" s="200" t="s">
        <v>145</v>
      </c>
      <c r="E301" s="208"/>
      <c r="F301" s="209" t="s">
        <v>379</v>
      </c>
      <c r="G301" s="207"/>
      <c r="H301" s="208"/>
      <c r="I301" s="210"/>
      <c r="J301" s="207"/>
      <c r="K301" s="207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145</v>
      </c>
      <c r="AU301" s="215" t="s">
        <v>20</v>
      </c>
      <c r="AV301" s="205" t="s">
        <v>93</v>
      </c>
      <c r="AW301" s="205" t="s">
        <v>39</v>
      </c>
      <c r="AX301" s="205" t="s">
        <v>85</v>
      </c>
      <c r="AY301" s="215" t="s">
        <v>134</v>
      </c>
    </row>
    <row r="302" spans="2:51" s="216" customFormat="1" ht="11.25">
      <c r="B302" s="217"/>
      <c r="C302" s="218"/>
      <c r="D302" s="200" t="s">
        <v>145</v>
      </c>
      <c r="E302" s="219"/>
      <c r="F302" s="220" t="s">
        <v>380</v>
      </c>
      <c r="G302" s="218"/>
      <c r="H302" s="221">
        <v>3.075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145</v>
      </c>
      <c r="AU302" s="227" t="s">
        <v>20</v>
      </c>
      <c r="AV302" s="216" t="s">
        <v>20</v>
      </c>
      <c r="AW302" s="216" t="s">
        <v>39</v>
      </c>
      <c r="AX302" s="216" t="s">
        <v>85</v>
      </c>
      <c r="AY302" s="227" t="s">
        <v>134</v>
      </c>
    </row>
    <row r="303" spans="2:51" s="228" customFormat="1" ht="11.25">
      <c r="B303" s="229"/>
      <c r="C303" s="230"/>
      <c r="D303" s="200" t="s">
        <v>145</v>
      </c>
      <c r="E303" s="231"/>
      <c r="F303" s="232" t="s">
        <v>147</v>
      </c>
      <c r="G303" s="230"/>
      <c r="H303" s="233">
        <v>7.075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145</v>
      </c>
      <c r="AU303" s="239" t="s">
        <v>20</v>
      </c>
      <c r="AV303" s="228" t="s">
        <v>141</v>
      </c>
      <c r="AW303" s="228" t="s">
        <v>39</v>
      </c>
      <c r="AX303" s="228" t="s">
        <v>93</v>
      </c>
      <c r="AY303" s="239" t="s">
        <v>134</v>
      </c>
    </row>
    <row r="304" spans="1:65" s="26" customFormat="1" ht="21.75" customHeight="1">
      <c r="A304" s="20"/>
      <c r="B304" s="21"/>
      <c r="C304" s="187" t="s">
        <v>381</v>
      </c>
      <c r="D304" s="187" t="s">
        <v>136</v>
      </c>
      <c r="E304" s="188" t="s">
        <v>382</v>
      </c>
      <c r="F304" s="189" t="s">
        <v>383</v>
      </c>
      <c r="G304" s="190" t="s">
        <v>367</v>
      </c>
      <c r="H304" s="191">
        <v>4</v>
      </c>
      <c r="I304" s="192">
        <v>311</v>
      </c>
      <c r="J304" s="193">
        <f>ROUND(I304*H304,2)</f>
        <v>1244</v>
      </c>
      <c r="K304" s="189" t="s">
        <v>140</v>
      </c>
      <c r="L304" s="25"/>
      <c r="M304" s="194"/>
      <c r="N304" s="195" t="s">
        <v>49</v>
      </c>
      <c r="O304" s="61"/>
      <c r="P304" s="196">
        <f>O304*H304</f>
        <v>0</v>
      </c>
      <c r="Q304" s="196">
        <v>0.0066</v>
      </c>
      <c r="R304" s="196">
        <f>Q304*H304</f>
        <v>0.0264</v>
      </c>
      <c r="S304" s="196">
        <v>0</v>
      </c>
      <c r="T304" s="197">
        <f>S304*H304</f>
        <v>0</v>
      </c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R304" s="198" t="s">
        <v>141</v>
      </c>
      <c r="AT304" s="198" t="s">
        <v>136</v>
      </c>
      <c r="AU304" s="198" t="s">
        <v>20</v>
      </c>
      <c r="AY304" s="3" t="s">
        <v>134</v>
      </c>
      <c r="BE304" s="199">
        <f>IF(N304="základní",J304,0)</f>
        <v>1244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3" t="s">
        <v>93</v>
      </c>
      <c r="BK304" s="199">
        <f>ROUND(I304*H304,2)</f>
        <v>1244</v>
      </c>
      <c r="BL304" s="3" t="s">
        <v>141</v>
      </c>
      <c r="BM304" s="198" t="s">
        <v>384</v>
      </c>
    </row>
    <row r="305" spans="1:47" s="26" customFormat="1" ht="19.5">
      <c r="A305" s="20"/>
      <c r="B305" s="21"/>
      <c r="C305" s="22"/>
      <c r="D305" s="200" t="s">
        <v>143</v>
      </c>
      <c r="E305" s="22"/>
      <c r="F305" s="201" t="s">
        <v>385</v>
      </c>
      <c r="G305" s="22"/>
      <c r="H305" s="22"/>
      <c r="I305" s="202"/>
      <c r="J305" s="22"/>
      <c r="K305" s="22"/>
      <c r="L305" s="25"/>
      <c r="M305" s="203"/>
      <c r="N305" s="204"/>
      <c r="O305" s="61"/>
      <c r="P305" s="61"/>
      <c r="Q305" s="61"/>
      <c r="R305" s="61"/>
      <c r="S305" s="61"/>
      <c r="T305" s="62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T305" s="3" t="s">
        <v>143</v>
      </c>
      <c r="AU305" s="3" t="s">
        <v>20</v>
      </c>
    </row>
    <row r="306" spans="2:51" s="205" customFormat="1" ht="11.25">
      <c r="B306" s="206"/>
      <c r="C306" s="207"/>
      <c r="D306" s="200" t="s">
        <v>145</v>
      </c>
      <c r="E306" s="208"/>
      <c r="F306" s="209" t="s">
        <v>386</v>
      </c>
      <c r="G306" s="207"/>
      <c r="H306" s="208"/>
      <c r="I306" s="210"/>
      <c r="J306" s="207"/>
      <c r="K306" s="207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145</v>
      </c>
      <c r="AU306" s="215" t="s">
        <v>20</v>
      </c>
      <c r="AV306" s="205" t="s">
        <v>93</v>
      </c>
      <c r="AW306" s="205" t="s">
        <v>39</v>
      </c>
      <c r="AX306" s="205" t="s">
        <v>85</v>
      </c>
      <c r="AY306" s="215" t="s">
        <v>134</v>
      </c>
    </row>
    <row r="307" spans="2:51" s="216" customFormat="1" ht="11.25">
      <c r="B307" s="217"/>
      <c r="C307" s="218"/>
      <c r="D307" s="200" t="s">
        <v>145</v>
      </c>
      <c r="E307" s="219"/>
      <c r="F307" s="220" t="s">
        <v>141</v>
      </c>
      <c r="G307" s="218"/>
      <c r="H307" s="221">
        <v>4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145</v>
      </c>
      <c r="AU307" s="227" t="s">
        <v>20</v>
      </c>
      <c r="AV307" s="216" t="s">
        <v>20</v>
      </c>
      <c r="AW307" s="216" t="s">
        <v>39</v>
      </c>
      <c r="AX307" s="216" t="s">
        <v>85</v>
      </c>
      <c r="AY307" s="227" t="s">
        <v>134</v>
      </c>
    </row>
    <row r="308" spans="2:51" s="228" customFormat="1" ht="11.25">
      <c r="B308" s="229"/>
      <c r="C308" s="230"/>
      <c r="D308" s="200" t="s">
        <v>145</v>
      </c>
      <c r="E308" s="231"/>
      <c r="F308" s="232" t="s">
        <v>147</v>
      </c>
      <c r="G308" s="230"/>
      <c r="H308" s="233">
        <v>4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145</v>
      </c>
      <c r="AU308" s="239" t="s">
        <v>20</v>
      </c>
      <c r="AV308" s="228" t="s">
        <v>141</v>
      </c>
      <c r="AW308" s="228" t="s">
        <v>39</v>
      </c>
      <c r="AX308" s="228" t="s">
        <v>93</v>
      </c>
      <c r="AY308" s="239" t="s">
        <v>134</v>
      </c>
    </row>
    <row r="309" spans="1:65" s="26" customFormat="1" ht="24" customHeight="1">
      <c r="A309" s="20"/>
      <c r="B309" s="21"/>
      <c r="C309" s="240" t="s">
        <v>387</v>
      </c>
      <c r="D309" s="240" t="s">
        <v>287</v>
      </c>
      <c r="E309" s="241" t="s">
        <v>388</v>
      </c>
      <c r="F309" s="242" t="s">
        <v>389</v>
      </c>
      <c r="G309" s="243" t="s">
        <v>367</v>
      </c>
      <c r="H309" s="244">
        <v>4</v>
      </c>
      <c r="I309" s="245">
        <v>550</v>
      </c>
      <c r="J309" s="246">
        <f>ROUND(I309*H309,2)</f>
        <v>2200</v>
      </c>
      <c r="K309" s="242" t="s">
        <v>140</v>
      </c>
      <c r="L309" s="247"/>
      <c r="M309" s="248"/>
      <c r="N309" s="249" t="s">
        <v>49</v>
      </c>
      <c r="O309" s="61"/>
      <c r="P309" s="196">
        <f>O309*H309</f>
        <v>0</v>
      </c>
      <c r="Q309" s="196">
        <v>0.081</v>
      </c>
      <c r="R309" s="196">
        <f>Q309*H309</f>
        <v>0.324</v>
      </c>
      <c r="S309" s="196">
        <v>0</v>
      </c>
      <c r="T309" s="197">
        <f>S309*H309</f>
        <v>0</v>
      </c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R309" s="198" t="s">
        <v>184</v>
      </c>
      <c r="AT309" s="198" t="s">
        <v>287</v>
      </c>
      <c r="AU309" s="198" t="s">
        <v>20</v>
      </c>
      <c r="AY309" s="3" t="s">
        <v>134</v>
      </c>
      <c r="BE309" s="199">
        <f>IF(N309="základní",J309,0)</f>
        <v>2200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3" t="s">
        <v>93</v>
      </c>
      <c r="BK309" s="199">
        <f>ROUND(I309*H309,2)</f>
        <v>2200</v>
      </c>
      <c r="BL309" s="3" t="s">
        <v>141</v>
      </c>
      <c r="BM309" s="198" t="s">
        <v>390</v>
      </c>
    </row>
    <row r="310" spans="1:47" s="26" customFormat="1" ht="11.25">
      <c r="A310" s="20"/>
      <c r="B310" s="21"/>
      <c r="C310" s="22"/>
      <c r="D310" s="200" t="s">
        <v>143</v>
      </c>
      <c r="E310" s="22"/>
      <c r="F310" s="201" t="s">
        <v>389</v>
      </c>
      <c r="G310" s="22"/>
      <c r="H310" s="22"/>
      <c r="I310" s="202"/>
      <c r="J310" s="22"/>
      <c r="K310" s="22"/>
      <c r="L310" s="25"/>
      <c r="M310" s="203"/>
      <c r="N310" s="204"/>
      <c r="O310" s="61"/>
      <c r="P310" s="61"/>
      <c r="Q310" s="61"/>
      <c r="R310" s="61"/>
      <c r="S310" s="61"/>
      <c r="T310" s="62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T310" s="3" t="s">
        <v>143</v>
      </c>
      <c r="AU310" s="3" t="s">
        <v>20</v>
      </c>
    </row>
    <row r="311" spans="1:65" s="26" customFormat="1" ht="24" customHeight="1">
      <c r="A311" s="20"/>
      <c r="B311" s="21"/>
      <c r="C311" s="187" t="s">
        <v>391</v>
      </c>
      <c r="D311" s="187" t="s">
        <v>136</v>
      </c>
      <c r="E311" s="188" t="s">
        <v>392</v>
      </c>
      <c r="F311" s="189" t="s">
        <v>393</v>
      </c>
      <c r="G311" s="190" t="s">
        <v>205</v>
      </c>
      <c r="H311" s="191">
        <v>0.7380000000000001</v>
      </c>
      <c r="I311" s="192">
        <v>4200</v>
      </c>
      <c r="J311" s="193">
        <f>ROUND(I311*H311,2)</f>
        <v>3099.6</v>
      </c>
      <c r="K311" s="189" t="s">
        <v>140</v>
      </c>
      <c r="L311" s="25"/>
      <c r="M311" s="194"/>
      <c r="N311" s="195" t="s">
        <v>49</v>
      </c>
      <c r="O311" s="61"/>
      <c r="P311" s="196">
        <f>O311*H311</f>
        <v>0</v>
      </c>
      <c r="Q311" s="196">
        <v>2.234</v>
      </c>
      <c r="R311" s="196">
        <f>Q311*H311</f>
        <v>1.6486920000000003</v>
      </c>
      <c r="S311" s="196">
        <v>0</v>
      </c>
      <c r="T311" s="197">
        <f>S311*H311</f>
        <v>0</v>
      </c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R311" s="198" t="s">
        <v>141</v>
      </c>
      <c r="AT311" s="198" t="s">
        <v>136</v>
      </c>
      <c r="AU311" s="198" t="s">
        <v>20</v>
      </c>
      <c r="AY311" s="3" t="s">
        <v>134</v>
      </c>
      <c r="BE311" s="199">
        <f>IF(N311="základní",J311,0)</f>
        <v>3099.6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3" t="s">
        <v>93</v>
      </c>
      <c r="BK311" s="199">
        <f>ROUND(I311*H311,2)</f>
        <v>3099.6</v>
      </c>
      <c r="BL311" s="3" t="s">
        <v>141</v>
      </c>
      <c r="BM311" s="198" t="s">
        <v>394</v>
      </c>
    </row>
    <row r="312" spans="1:47" s="26" customFormat="1" ht="29.25">
      <c r="A312" s="20"/>
      <c r="B312" s="21"/>
      <c r="C312" s="22"/>
      <c r="D312" s="200" t="s">
        <v>143</v>
      </c>
      <c r="E312" s="22"/>
      <c r="F312" s="201" t="s">
        <v>395</v>
      </c>
      <c r="G312" s="22"/>
      <c r="H312" s="22"/>
      <c r="I312" s="202"/>
      <c r="J312" s="22"/>
      <c r="K312" s="22"/>
      <c r="L312" s="25"/>
      <c r="M312" s="203"/>
      <c r="N312" s="204"/>
      <c r="O312" s="61"/>
      <c r="P312" s="61"/>
      <c r="Q312" s="61"/>
      <c r="R312" s="61"/>
      <c r="S312" s="61"/>
      <c r="T312" s="62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T312" s="3" t="s">
        <v>143</v>
      </c>
      <c r="AU312" s="3" t="s">
        <v>20</v>
      </c>
    </row>
    <row r="313" spans="2:51" s="216" customFormat="1" ht="11.25">
      <c r="B313" s="217"/>
      <c r="C313" s="218"/>
      <c r="D313" s="200" t="s">
        <v>145</v>
      </c>
      <c r="E313" s="219"/>
      <c r="F313" s="220" t="s">
        <v>396</v>
      </c>
      <c r="G313" s="218"/>
      <c r="H313" s="221">
        <v>0.338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145</v>
      </c>
      <c r="AU313" s="227" t="s">
        <v>20</v>
      </c>
      <c r="AV313" s="216" t="s">
        <v>20</v>
      </c>
      <c r="AW313" s="216" t="s">
        <v>39</v>
      </c>
      <c r="AX313" s="216" t="s">
        <v>85</v>
      </c>
      <c r="AY313" s="227" t="s">
        <v>134</v>
      </c>
    </row>
    <row r="314" spans="2:51" s="216" customFormat="1" ht="11.25">
      <c r="B314" s="217"/>
      <c r="C314" s="218"/>
      <c r="D314" s="200" t="s">
        <v>145</v>
      </c>
      <c r="E314" s="219"/>
      <c r="F314" s="220" t="s">
        <v>397</v>
      </c>
      <c r="G314" s="218"/>
      <c r="H314" s="221">
        <v>0.4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145</v>
      </c>
      <c r="AU314" s="227" t="s">
        <v>20</v>
      </c>
      <c r="AV314" s="216" t="s">
        <v>20</v>
      </c>
      <c r="AW314" s="216" t="s">
        <v>39</v>
      </c>
      <c r="AX314" s="216" t="s">
        <v>85</v>
      </c>
      <c r="AY314" s="227" t="s">
        <v>134</v>
      </c>
    </row>
    <row r="315" spans="2:51" s="228" customFormat="1" ht="11.25">
      <c r="B315" s="229"/>
      <c r="C315" s="230"/>
      <c r="D315" s="200" t="s">
        <v>145</v>
      </c>
      <c r="E315" s="231"/>
      <c r="F315" s="232" t="s">
        <v>147</v>
      </c>
      <c r="G315" s="230"/>
      <c r="H315" s="233">
        <v>0.7380000000000001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145</v>
      </c>
      <c r="AU315" s="239" t="s">
        <v>20</v>
      </c>
      <c r="AV315" s="228" t="s">
        <v>141</v>
      </c>
      <c r="AW315" s="228" t="s">
        <v>39</v>
      </c>
      <c r="AX315" s="228" t="s">
        <v>93</v>
      </c>
      <c r="AY315" s="239" t="s">
        <v>134</v>
      </c>
    </row>
    <row r="316" spans="2:63" s="170" customFormat="1" ht="22.5" customHeight="1">
      <c r="B316" s="171"/>
      <c r="C316" s="172"/>
      <c r="D316" s="173" t="s">
        <v>84</v>
      </c>
      <c r="E316" s="185" t="s">
        <v>165</v>
      </c>
      <c r="F316" s="185" t="s">
        <v>398</v>
      </c>
      <c r="G316" s="172"/>
      <c r="H316" s="172"/>
      <c r="I316" s="175"/>
      <c r="J316" s="186">
        <f>BK316</f>
        <v>964774.31</v>
      </c>
      <c r="K316" s="172"/>
      <c r="L316" s="177"/>
      <c r="M316" s="178"/>
      <c r="N316" s="179"/>
      <c r="O316" s="179"/>
      <c r="P316" s="180">
        <f>SUM(P317:P383)</f>
        <v>0</v>
      </c>
      <c r="Q316" s="179"/>
      <c r="R316" s="180">
        <f>SUM(R317:R383)</f>
        <v>118.38502200000002</v>
      </c>
      <c r="S316" s="179"/>
      <c r="T316" s="181">
        <f>SUM(T317:T383)</f>
        <v>0</v>
      </c>
      <c r="AR316" s="182" t="s">
        <v>93</v>
      </c>
      <c r="AT316" s="183" t="s">
        <v>84</v>
      </c>
      <c r="AU316" s="183" t="s">
        <v>93</v>
      </c>
      <c r="AY316" s="182" t="s">
        <v>134</v>
      </c>
      <c r="BK316" s="184">
        <f>SUM(BK317:BK383)</f>
        <v>964774.31</v>
      </c>
    </row>
    <row r="317" spans="1:65" s="26" customFormat="1" ht="16.5" customHeight="1">
      <c r="A317" s="20"/>
      <c r="B317" s="21"/>
      <c r="C317" s="187" t="s">
        <v>28</v>
      </c>
      <c r="D317" s="187" t="s">
        <v>136</v>
      </c>
      <c r="E317" s="188" t="s">
        <v>399</v>
      </c>
      <c r="F317" s="189" t="s">
        <v>400</v>
      </c>
      <c r="G317" s="190" t="s">
        <v>139</v>
      </c>
      <c r="H317" s="191">
        <v>179</v>
      </c>
      <c r="I317" s="192">
        <v>80</v>
      </c>
      <c r="J317" s="193">
        <f>ROUND(I317*H317,2)</f>
        <v>14320</v>
      </c>
      <c r="K317" s="189" t="s">
        <v>140</v>
      </c>
      <c r="L317" s="25"/>
      <c r="M317" s="194"/>
      <c r="N317" s="195" t="s">
        <v>49</v>
      </c>
      <c r="O317" s="61"/>
      <c r="P317" s="196">
        <f>O317*H317</f>
        <v>0</v>
      </c>
      <c r="Q317" s="196">
        <v>0.09200000000000001</v>
      </c>
      <c r="R317" s="196">
        <f>Q317*H317</f>
        <v>16.468000000000004</v>
      </c>
      <c r="S317" s="196">
        <v>0</v>
      </c>
      <c r="T317" s="197">
        <f>S317*H317</f>
        <v>0</v>
      </c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R317" s="198" t="s">
        <v>141</v>
      </c>
      <c r="AT317" s="198" t="s">
        <v>136</v>
      </c>
      <c r="AU317" s="198" t="s">
        <v>20</v>
      </c>
      <c r="AY317" s="3" t="s">
        <v>134</v>
      </c>
      <c r="BE317" s="199">
        <f>IF(N317="základní",J317,0)</f>
        <v>14320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3" t="s">
        <v>93</v>
      </c>
      <c r="BK317" s="199">
        <f>ROUND(I317*H317,2)</f>
        <v>14320</v>
      </c>
      <c r="BL317" s="3" t="s">
        <v>141</v>
      </c>
      <c r="BM317" s="198" t="s">
        <v>401</v>
      </c>
    </row>
    <row r="318" spans="1:47" s="26" customFormat="1" ht="19.5">
      <c r="A318" s="20"/>
      <c r="B318" s="21"/>
      <c r="C318" s="22"/>
      <c r="D318" s="200" t="s">
        <v>143</v>
      </c>
      <c r="E318" s="22"/>
      <c r="F318" s="201" t="s">
        <v>402</v>
      </c>
      <c r="G318" s="22"/>
      <c r="H318" s="22"/>
      <c r="I318" s="202"/>
      <c r="J318" s="22"/>
      <c r="K318" s="22"/>
      <c r="L318" s="25"/>
      <c r="M318" s="203"/>
      <c r="N318" s="204"/>
      <c r="O318" s="61"/>
      <c r="P318" s="61"/>
      <c r="Q318" s="61"/>
      <c r="R318" s="61"/>
      <c r="S318" s="61"/>
      <c r="T318" s="62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T318" s="3" t="s">
        <v>143</v>
      </c>
      <c r="AU318" s="3" t="s">
        <v>20</v>
      </c>
    </row>
    <row r="319" spans="2:51" s="216" customFormat="1" ht="11.25">
      <c r="B319" s="217"/>
      <c r="C319" s="218"/>
      <c r="D319" s="200" t="s">
        <v>145</v>
      </c>
      <c r="E319" s="219"/>
      <c r="F319" s="220" t="s">
        <v>403</v>
      </c>
      <c r="G319" s="218"/>
      <c r="H319" s="221">
        <v>179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145</v>
      </c>
      <c r="AU319" s="227" t="s">
        <v>20</v>
      </c>
      <c r="AV319" s="216" t="s">
        <v>20</v>
      </c>
      <c r="AW319" s="216" t="s">
        <v>39</v>
      </c>
      <c r="AX319" s="216" t="s">
        <v>85</v>
      </c>
      <c r="AY319" s="227" t="s">
        <v>134</v>
      </c>
    </row>
    <row r="320" spans="2:51" s="228" customFormat="1" ht="11.25">
      <c r="B320" s="229"/>
      <c r="C320" s="230"/>
      <c r="D320" s="200" t="s">
        <v>145</v>
      </c>
      <c r="E320" s="231"/>
      <c r="F320" s="232" t="s">
        <v>147</v>
      </c>
      <c r="G320" s="230"/>
      <c r="H320" s="233">
        <v>179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145</v>
      </c>
      <c r="AU320" s="239" t="s">
        <v>20</v>
      </c>
      <c r="AV320" s="228" t="s">
        <v>141</v>
      </c>
      <c r="AW320" s="228" t="s">
        <v>39</v>
      </c>
      <c r="AX320" s="228" t="s">
        <v>93</v>
      </c>
      <c r="AY320" s="239" t="s">
        <v>134</v>
      </c>
    </row>
    <row r="321" spans="1:65" s="26" customFormat="1" ht="16.5" customHeight="1">
      <c r="A321" s="20"/>
      <c r="B321" s="21"/>
      <c r="C321" s="187" t="s">
        <v>404</v>
      </c>
      <c r="D321" s="187" t="s">
        <v>136</v>
      </c>
      <c r="E321" s="188" t="s">
        <v>405</v>
      </c>
      <c r="F321" s="189" t="s">
        <v>406</v>
      </c>
      <c r="G321" s="190" t="s">
        <v>139</v>
      </c>
      <c r="H321" s="191">
        <v>188</v>
      </c>
      <c r="I321" s="192">
        <v>230</v>
      </c>
      <c r="J321" s="193">
        <f>ROUND(I321*H321,2)</f>
        <v>43240</v>
      </c>
      <c r="K321" s="189" t="s">
        <v>140</v>
      </c>
      <c r="L321" s="25"/>
      <c r="M321" s="194"/>
      <c r="N321" s="195" t="s">
        <v>49</v>
      </c>
      <c r="O321" s="61"/>
      <c r="P321" s="196">
        <f>O321*H321</f>
        <v>0</v>
      </c>
      <c r="Q321" s="196">
        <v>0.34500000000000003</v>
      </c>
      <c r="R321" s="196">
        <f>Q321*H321</f>
        <v>64.86</v>
      </c>
      <c r="S321" s="196">
        <v>0</v>
      </c>
      <c r="T321" s="197">
        <f>S321*H321</f>
        <v>0</v>
      </c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R321" s="198" t="s">
        <v>141</v>
      </c>
      <c r="AT321" s="198" t="s">
        <v>136</v>
      </c>
      <c r="AU321" s="198" t="s">
        <v>20</v>
      </c>
      <c r="AY321" s="3" t="s">
        <v>134</v>
      </c>
      <c r="BE321" s="199">
        <f>IF(N321="základní",J321,0)</f>
        <v>43240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3" t="s">
        <v>93</v>
      </c>
      <c r="BK321" s="199">
        <f>ROUND(I321*H321,2)</f>
        <v>43240</v>
      </c>
      <c r="BL321" s="3" t="s">
        <v>141</v>
      </c>
      <c r="BM321" s="198" t="s">
        <v>407</v>
      </c>
    </row>
    <row r="322" spans="1:47" s="26" customFormat="1" ht="19.5">
      <c r="A322" s="20"/>
      <c r="B322" s="21"/>
      <c r="C322" s="22"/>
      <c r="D322" s="200" t="s">
        <v>143</v>
      </c>
      <c r="E322" s="22"/>
      <c r="F322" s="201" t="s">
        <v>408</v>
      </c>
      <c r="G322" s="22"/>
      <c r="H322" s="22"/>
      <c r="I322" s="202"/>
      <c r="J322" s="22"/>
      <c r="K322" s="22"/>
      <c r="L322" s="25"/>
      <c r="M322" s="203"/>
      <c r="N322" s="204"/>
      <c r="O322" s="61"/>
      <c r="P322" s="61"/>
      <c r="Q322" s="61"/>
      <c r="R322" s="61"/>
      <c r="S322" s="61"/>
      <c r="T322" s="62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T322" s="3" t="s">
        <v>143</v>
      </c>
      <c r="AU322" s="3" t="s">
        <v>20</v>
      </c>
    </row>
    <row r="323" spans="2:51" s="216" customFormat="1" ht="11.25">
      <c r="B323" s="217"/>
      <c r="C323" s="218"/>
      <c r="D323" s="200" t="s">
        <v>145</v>
      </c>
      <c r="E323" s="219"/>
      <c r="F323" s="220" t="s">
        <v>409</v>
      </c>
      <c r="G323" s="218"/>
      <c r="H323" s="221">
        <v>188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145</v>
      </c>
      <c r="AU323" s="227" t="s">
        <v>20</v>
      </c>
      <c r="AV323" s="216" t="s">
        <v>20</v>
      </c>
      <c r="AW323" s="216" t="s">
        <v>39</v>
      </c>
      <c r="AX323" s="216" t="s">
        <v>85</v>
      </c>
      <c r="AY323" s="227" t="s">
        <v>134</v>
      </c>
    </row>
    <row r="324" spans="2:51" s="228" customFormat="1" ht="11.25">
      <c r="B324" s="229"/>
      <c r="C324" s="230"/>
      <c r="D324" s="200" t="s">
        <v>145</v>
      </c>
      <c r="E324" s="231"/>
      <c r="F324" s="232" t="s">
        <v>147</v>
      </c>
      <c r="G324" s="230"/>
      <c r="H324" s="233">
        <v>188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145</v>
      </c>
      <c r="AU324" s="239" t="s">
        <v>20</v>
      </c>
      <c r="AV324" s="228" t="s">
        <v>141</v>
      </c>
      <c r="AW324" s="228" t="s">
        <v>39</v>
      </c>
      <c r="AX324" s="228" t="s">
        <v>93</v>
      </c>
      <c r="AY324" s="239" t="s">
        <v>134</v>
      </c>
    </row>
    <row r="325" spans="1:65" s="26" customFormat="1" ht="16.5" customHeight="1">
      <c r="A325" s="20"/>
      <c r="B325" s="21"/>
      <c r="C325" s="187" t="s">
        <v>410</v>
      </c>
      <c r="D325" s="187" t="s">
        <v>136</v>
      </c>
      <c r="E325" s="188" t="s">
        <v>411</v>
      </c>
      <c r="F325" s="189" t="s">
        <v>412</v>
      </c>
      <c r="G325" s="190" t="s">
        <v>139</v>
      </c>
      <c r="H325" s="191">
        <v>344</v>
      </c>
      <c r="I325" s="192">
        <v>285</v>
      </c>
      <c r="J325" s="193">
        <f>ROUND(I325*H325,2)</f>
        <v>98040</v>
      </c>
      <c r="K325" s="189" t="s">
        <v>140</v>
      </c>
      <c r="L325" s="25"/>
      <c r="M325" s="194"/>
      <c r="N325" s="195" t="s">
        <v>49</v>
      </c>
      <c r="O325" s="61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R325" s="198" t="s">
        <v>141</v>
      </c>
      <c r="AT325" s="198" t="s">
        <v>136</v>
      </c>
      <c r="AU325" s="198" t="s">
        <v>20</v>
      </c>
      <c r="AY325" s="3" t="s">
        <v>134</v>
      </c>
      <c r="BE325" s="199">
        <f>IF(N325="základní",J325,0)</f>
        <v>98040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3" t="s">
        <v>93</v>
      </c>
      <c r="BK325" s="199">
        <f>ROUND(I325*H325,2)</f>
        <v>98040</v>
      </c>
      <c r="BL325" s="3" t="s">
        <v>141</v>
      </c>
      <c r="BM325" s="198" t="s">
        <v>413</v>
      </c>
    </row>
    <row r="326" spans="1:47" s="26" customFormat="1" ht="19.5">
      <c r="A326" s="20"/>
      <c r="B326" s="21"/>
      <c r="C326" s="22"/>
      <c r="D326" s="200" t="s">
        <v>143</v>
      </c>
      <c r="E326" s="22"/>
      <c r="F326" s="201" t="s">
        <v>414</v>
      </c>
      <c r="G326" s="22"/>
      <c r="H326" s="22"/>
      <c r="I326" s="202"/>
      <c r="J326" s="22"/>
      <c r="K326" s="22"/>
      <c r="L326" s="25"/>
      <c r="M326" s="203"/>
      <c r="N326" s="204"/>
      <c r="O326" s="61"/>
      <c r="P326" s="61"/>
      <c r="Q326" s="61"/>
      <c r="R326" s="61"/>
      <c r="S326" s="61"/>
      <c r="T326" s="62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T326" s="3" t="s">
        <v>143</v>
      </c>
      <c r="AU326" s="3" t="s">
        <v>20</v>
      </c>
    </row>
    <row r="327" spans="2:51" s="216" customFormat="1" ht="11.25">
      <c r="B327" s="217"/>
      <c r="C327" s="218"/>
      <c r="D327" s="200" t="s">
        <v>145</v>
      </c>
      <c r="E327" s="219"/>
      <c r="F327" s="220" t="s">
        <v>415</v>
      </c>
      <c r="G327" s="218"/>
      <c r="H327" s="221">
        <v>344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145</v>
      </c>
      <c r="AU327" s="227" t="s">
        <v>20</v>
      </c>
      <c r="AV327" s="216" t="s">
        <v>20</v>
      </c>
      <c r="AW327" s="216" t="s">
        <v>39</v>
      </c>
      <c r="AX327" s="216" t="s">
        <v>85</v>
      </c>
      <c r="AY327" s="227" t="s">
        <v>134</v>
      </c>
    </row>
    <row r="328" spans="2:51" s="228" customFormat="1" ht="11.25">
      <c r="B328" s="229"/>
      <c r="C328" s="230"/>
      <c r="D328" s="200" t="s">
        <v>145</v>
      </c>
      <c r="E328" s="231"/>
      <c r="F328" s="232" t="s">
        <v>147</v>
      </c>
      <c r="G328" s="230"/>
      <c r="H328" s="233">
        <v>344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145</v>
      </c>
      <c r="AU328" s="239" t="s">
        <v>20</v>
      </c>
      <c r="AV328" s="228" t="s">
        <v>141</v>
      </c>
      <c r="AW328" s="228" t="s">
        <v>39</v>
      </c>
      <c r="AX328" s="228" t="s">
        <v>93</v>
      </c>
      <c r="AY328" s="239" t="s">
        <v>134</v>
      </c>
    </row>
    <row r="329" spans="1:65" s="26" customFormat="1" ht="24" customHeight="1">
      <c r="A329" s="20"/>
      <c r="B329" s="21"/>
      <c r="C329" s="187" t="s">
        <v>153</v>
      </c>
      <c r="D329" s="187" t="s">
        <v>136</v>
      </c>
      <c r="E329" s="188" t="s">
        <v>416</v>
      </c>
      <c r="F329" s="189" t="s">
        <v>417</v>
      </c>
      <c r="G329" s="190" t="s">
        <v>139</v>
      </c>
      <c r="H329" s="191">
        <v>337</v>
      </c>
      <c r="I329" s="192">
        <v>345</v>
      </c>
      <c r="J329" s="193">
        <f>ROUND(I329*H329,2)</f>
        <v>116265</v>
      </c>
      <c r="K329" s="189" t="s">
        <v>140</v>
      </c>
      <c r="L329" s="25"/>
      <c r="M329" s="194"/>
      <c r="N329" s="195" t="s">
        <v>49</v>
      </c>
      <c r="O329" s="61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R329" s="198" t="s">
        <v>141</v>
      </c>
      <c r="AT329" s="198" t="s">
        <v>136</v>
      </c>
      <c r="AU329" s="198" t="s">
        <v>20</v>
      </c>
      <c r="AY329" s="3" t="s">
        <v>134</v>
      </c>
      <c r="BE329" s="199">
        <f>IF(N329="základní",J329,0)</f>
        <v>116265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3" t="s">
        <v>93</v>
      </c>
      <c r="BK329" s="199">
        <f>ROUND(I329*H329,2)</f>
        <v>116265</v>
      </c>
      <c r="BL329" s="3" t="s">
        <v>141</v>
      </c>
      <c r="BM329" s="198" t="s">
        <v>418</v>
      </c>
    </row>
    <row r="330" spans="1:47" s="26" customFormat="1" ht="19.5">
      <c r="A330" s="20"/>
      <c r="B330" s="21"/>
      <c r="C330" s="22"/>
      <c r="D330" s="200" t="s">
        <v>143</v>
      </c>
      <c r="E330" s="22"/>
      <c r="F330" s="201" t="s">
        <v>419</v>
      </c>
      <c r="G330" s="22"/>
      <c r="H330" s="22"/>
      <c r="I330" s="202"/>
      <c r="J330" s="22"/>
      <c r="K330" s="22"/>
      <c r="L330" s="25"/>
      <c r="M330" s="203"/>
      <c r="N330" s="204"/>
      <c r="O330" s="61"/>
      <c r="P330" s="61"/>
      <c r="Q330" s="61"/>
      <c r="R330" s="61"/>
      <c r="S330" s="61"/>
      <c r="T330" s="62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T330" s="3" t="s">
        <v>143</v>
      </c>
      <c r="AU330" s="3" t="s">
        <v>20</v>
      </c>
    </row>
    <row r="331" spans="2:51" s="216" customFormat="1" ht="11.25">
      <c r="B331" s="217"/>
      <c r="C331" s="218"/>
      <c r="D331" s="200" t="s">
        <v>145</v>
      </c>
      <c r="E331" s="219"/>
      <c r="F331" s="220" t="s">
        <v>420</v>
      </c>
      <c r="G331" s="218"/>
      <c r="H331" s="221">
        <v>337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145</v>
      </c>
      <c r="AU331" s="227" t="s">
        <v>20</v>
      </c>
      <c r="AV331" s="216" t="s">
        <v>20</v>
      </c>
      <c r="AW331" s="216" t="s">
        <v>39</v>
      </c>
      <c r="AX331" s="216" t="s">
        <v>85</v>
      </c>
      <c r="AY331" s="227" t="s">
        <v>134</v>
      </c>
    </row>
    <row r="332" spans="2:51" s="228" customFormat="1" ht="11.25">
      <c r="B332" s="229"/>
      <c r="C332" s="230"/>
      <c r="D332" s="200" t="s">
        <v>145</v>
      </c>
      <c r="E332" s="231"/>
      <c r="F332" s="232" t="s">
        <v>147</v>
      </c>
      <c r="G332" s="230"/>
      <c r="H332" s="233">
        <v>337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145</v>
      </c>
      <c r="AU332" s="239" t="s">
        <v>20</v>
      </c>
      <c r="AV332" s="228" t="s">
        <v>141</v>
      </c>
      <c r="AW332" s="228" t="s">
        <v>39</v>
      </c>
      <c r="AX332" s="228" t="s">
        <v>93</v>
      </c>
      <c r="AY332" s="239" t="s">
        <v>134</v>
      </c>
    </row>
    <row r="333" spans="1:65" s="26" customFormat="1" ht="33" customHeight="1">
      <c r="A333" s="20"/>
      <c r="B333" s="21"/>
      <c r="C333" s="187" t="s">
        <v>421</v>
      </c>
      <c r="D333" s="187" t="s">
        <v>136</v>
      </c>
      <c r="E333" s="188" t="s">
        <v>422</v>
      </c>
      <c r="F333" s="189" t="s">
        <v>423</v>
      </c>
      <c r="G333" s="190" t="s">
        <v>139</v>
      </c>
      <c r="H333" s="191">
        <v>332</v>
      </c>
      <c r="I333" s="192">
        <v>495</v>
      </c>
      <c r="J333" s="193">
        <f>ROUND(I333*H333,2)</f>
        <v>164340</v>
      </c>
      <c r="K333" s="189" t="s">
        <v>140</v>
      </c>
      <c r="L333" s="25"/>
      <c r="M333" s="194"/>
      <c r="N333" s="195" t="s">
        <v>49</v>
      </c>
      <c r="O333" s="61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R333" s="198" t="s">
        <v>141</v>
      </c>
      <c r="AT333" s="198" t="s">
        <v>136</v>
      </c>
      <c r="AU333" s="198" t="s">
        <v>20</v>
      </c>
      <c r="AY333" s="3" t="s">
        <v>134</v>
      </c>
      <c r="BE333" s="199">
        <f>IF(N333="základní",J333,0)</f>
        <v>164340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3" t="s">
        <v>93</v>
      </c>
      <c r="BK333" s="199">
        <f>ROUND(I333*H333,2)</f>
        <v>164340</v>
      </c>
      <c r="BL333" s="3" t="s">
        <v>141</v>
      </c>
      <c r="BM333" s="198" t="s">
        <v>424</v>
      </c>
    </row>
    <row r="334" spans="1:47" s="26" customFormat="1" ht="29.25">
      <c r="A334" s="20"/>
      <c r="B334" s="21"/>
      <c r="C334" s="22"/>
      <c r="D334" s="200" t="s">
        <v>143</v>
      </c>
      <c r="E334" s="22"/>
      <c r="F334" s="201" t="s">
        <v>425</v>
      </c>
      <c r="G334" s="22"/>
      <c r="H334" s="22"/>
      <c r="I334" s="202"/>
      <c r="J334" s="22"/>
      <c r="K334" s="22"/>
      <c r="L334" s="25"/>
      <c r="M334" s="203"/>
      <c r="N334" s="204"/>
      <c r="O334" s="61"/>
      <c r="P334" s="61"/>
      <c r="Q334" s="61"/>
      <c r="R334" s="61"/>
      <c r="S334" s="61"/>
      <c r="T334" s="62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T334" s="3" t="s">
        <v>143</v>
      </c>
      <c r="AU334" s="3" t="s">
        <v>20</v>
      </c>
    </row>
    <row r="335" spans="2:51" s="216" customFormat="1" ht="11.25">
      <c r="B335" s="217"/>
      <c r="C335" s="218"/>
      <c r="D335" s="200" t="s">
        <v>145</v>
      </c>
      <c r="E335" s="219"/>
      <c r="F335" s="220" t="s">
        <v>426</v>
      </c>
      <c r="G335" s="218"/>
      <c r="H335" s="221">
        <v>332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145</v>
      </c>
      <c r="AU335" s="227" t="s">
        <v>20</v>
      </c>
      <c r="AV335" s="216" t="s">
        <v>20</v>
      </c>
      <c r="AW335" s="216" t="s">
        <v>39</v>
      </c>
      <c r="AX335" s="216" t="s">
        <v>85</v>
      </c>
      <c r="AY335" s="227" t="s">
        <v>134</v>
      </c>
    </row>
    <row r="336" spans="2:51" s="228" customFormat="1" ht="11.25">
      <c r="B336" s="229"/>
      <c r="C336" s="230"/>
      <c r="D336" s="200" t="s">
        <v>145</v>
      </c>
      <c r="E336" s="231"/>
      <c r="F336" s="232" t="s">
        <v>147</v>
      </c>
      <c r="G336" s="230"/>
      <c r="H336" s="233">
        <v>332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145</v>
      </c>
      <c r="AU336" s="239" t="s">
        <v>20</v>
      </c>
      <c r="AV336" s="228" t="s">
        <v>141</v>
      </c>
      <c r="AW336" s="228" t="s">
        <v>39</v>
      </c>
      <c r="AX336" s="228" t="s">
        <v>93</v>
      </c>
      <c r="AY336" s="239" t="s">
        <v>134</v>
      </c>
    </row>
    <row r="337" spans="1:65" s="26" customFormat="1" ht="24" customHeight="1">
      <c r="A337" s="20"/>
      <c r="B337" s="21"/>
      <c r="C337" s="187" t="s">
        <v>427</v>
      </c>
      <c r="D337" s="187" t="s">
        <v>136</v>
      </c>
      <c r="E337" s="188" t="s">
        <v>428</v>
      </c>
      <c r="F337" s="189" t="s">
        <v>429</v>
      </c>
      <c r="G337" s="190" t="s">
        <v>139</v>
      </c>
      <c r="H337" s="191">
        <v>334</v>
      </c>
      <c r="I337" s="192">
        <v>21</v>
      </c>
      <c r="J337" s="193">
        <f>ROUND(I337*H337,2)</f>
        <v>7014</v>
      </c>
      <c r="K337" s="189" t="s">
        <v>140</v>
      </c>
      <c r="L337" s="25"/>
      <c r="M337" s="194"/>
      <c r="N337" s="195" t="s">
        <v>49</v>
      </c>
      <c r="O337" s="61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R337" s="198" t="s">
        <v>141</v>
      </c>
      <c r="AT337" s="198" t="s">
        <v>136</v>
      </c>
      <c r="AU337" s="198" t="s">
        <v>20</v>
      </c>
      <c r="AY337" s="3" t="s">
        <v>134</v>
      </c>
      <c r="BE337" s="199">
        <f>IF(N337="základní",J337,0)</f>
        <v>7014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3" t="s">
        <v>93</v>
      </c>
      <c r="BK337" s="199">
        <f>ROUND(I337*H337,2)</f>
        <v>7014</v>
      </c>
      <c r="BL337" s="3" t="s">
        <v>141</v>
      </c>
      <c r="BM337" s="198" t="s">
        <v>430</v>
      </c>
    </row>
    <row r="338" spans="1:47" s="26" customFormat="1" ht="19.5">
      <c r="A338" s="20"/>
      <c r="B338" s="21"/>
      <c r="C338" s="22"/>
      <c r="D338" s="200" t="s">
        <v>143</v>
      </c>
      <c r="E338" s="22"/>
      <c r="F338" s="201" t="s">
        <v>431</v>
      </c>
      <c r="G338" s="22"/>
      <c r="H338" s="22"/>
      <c r="I338" s="202"/>
      <c r="J338" s="22"/>
      <c r="K338" s="22"/>
      <c r="L338" s="25"/>
      <c r="M338" s="203"/>
      <c r="N338" s="204"/>
      <c r="O338" s="61"/>
      <c r="P338" s="61"/>
      <c r="Q338" s="61"/>
      <c r="R338" s="61"/>
      <c r="S338" s="61"/>
      <c r="T338" s="62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T338" s="3" t="s">
        <v>143</v>
      </c>
      <c r="AU338" s="3" t="s">
        <v>20</v>
      </c>
    </row>
    <row r="339" spans="2:51" s="216" customFormat="1" ht="11.25">
      <c r="B339" s="217"/>
      <c r="C339" s="218"/>
      <c r="D339" s="200" t="s">
        <v>145</v>
      </c>
      <c r="E339" s="219"/>
      <c r="F339" s="220" t="s">
        <v>432</v>
      </c>
      <c r="G339" s="218"/>
      <c r="H339" s="221">
        <v>334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145</v>
      </c>
      <c r="AU339" s="227" t="s">
        <v>20</v>
      </c>
      <c r="AV339" s="216" t="s">
        <v>20</v>
      </c>
      <c r="AW339" s="216" t="s">
        <v>39</v>
      </c>
      <c r="AX339" s="216" t="s">
        <v>85</v>
      </c>
      <c r="AY339" s="227" t="s">
        <v>134</v>
      </c>
    </row>
    <row r="340" spans="2:51" s="228" customFormat="1" ht="11.25">
      <c r="B340" s="229"/>
      <c r="C340" s="230"/>
      <c r="D340" s="200" t="s">
        <v>145</v>
      </c>
      <c r="E340" s="231"/>
      <c r="F340" s="232" t="s">
        <v>147</v>
      </c>
      <c r="G340" s="230"/>
      <c r="H340" s="233">
        <v>334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145</v>
      </c>
      <c r="AU340" s="239" t="s">
        <v>20</v>
      </c>
      <c r="AV340" s="228" t="s">
        <v>141</v>
      </c>
      <c r="AW340" s="228" t="s">
        <v>39</v>
      </c>
      <c r="AX340" s="228" t="s">
        <v>93</v>
      </c>
      <c r="AY340" s="239" t="s">
        <v>134</v>
      </c>
    </row>
    <row r="341" spans="1:65" s="26" customFormat="1" ht="24" customHeight="1">
      <c r="A341" s="20"/>
      <c r="B341" s="21"/>
      <c r="C341" s="187" t="s">
        <v>433</v>
      </c>
      <c r="D341" s="187" t="s">
        <v>136</v>
      </c>
      <c r="E341" s="188" t="s">
        <v>434</v>
      </c>
      <c r="F341" s="189" t="s">
        <v>435</v>
      </c>
      <c r="G341" s="190" t="s">
        <v>139</v>
      </c>
      <c r="H341" s="191">
        <v>822</v>
      </c>
      <c r="I341" s="192">
        <v>11</v>
      </c>
      <c r="J341" s="193">
        <f>ROUND(I341*H341,2)</f>
        <v>9042</v>
      </c>
      <c r="K341" s="189" t="s">
        <v>140</v>
      </c>
      <c r="L341" s="25"/>
      <c r="M341" s="194"/>
      <c r="N341" s="195" t="s">
        <v>49</v>
      </c>
      <c r="O341" s="61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R341" s="198" t="s">
        <v>141</v>
      </c>
      <c r="AT341" s="198" t="s">
        <v>136</v>
      </c>
      <c r="AU341" s="198" t="s">
        <v>20</v>
      </c>
      <c r="AY341" s="3" t="s">
        <v>134</v>
      </c>
      <c r="BE341" s="199">
        <f>IF(N341="základní",J341,0)</f>
        <v>9042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3" t="s">
        <v>93</v>
      </c>
      <c r="BK341" s="199">
        <f>ROUND(I341*H341,2)</f>
        <v>9042</v>
      </c>
      <c r="BL341" s="3" t="s">
        <v>141</v>
      </c>
      <c r="BM341" s="198" t="s">
        <v>436</v>
      </c>
    </row>
    <row r="342" spans="1:47" s="26" customFormat="1" ht="19.5">
      <c r="A342" s="20"/>
      <c r="B342" s="21"/>
      <c r="C342" s="22"/>
      <c r="D342" s="200" t="s">
        <v>143</v>
      </c>
      <c r="E342" s="22"/>
      <c r="F342" s="201" t="s">
        <v>437</v>
      </c>
      <c r="G342" s="22"/>
      <c r="H342" s="22"/>
      <c r="I342" s="202"/>
      <c r="J342" s="22"/>
      <c r="K342" s="22"/>
      <c r="L342" s="25"/>
      <c r="M342" s="203"/>
      <c r="N342" s="204"/>
      <c r="O342" s="61"/>
      <c r="P342" s="61"/>
      <c r="Q342" s="61"/>
      <c r="R342" s="61"/>
      <c r="S342" s="61"/>
      <c r="T342" s="62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T342" s="3" t="s">
        <v>143</v>
      </c>
      <c r="AU342" s="3" t="s">
        <v>20</v>
      </c>
    </row>
    <row r="343" spans="2:51" s="216" customFormat="1" ht="11.25">
      <c r="B343" s="217"/>
      <c r="C343" s="218"/>
      <c r="D343" s="200" t="s">
        <v>145</v>
      </c>
      <c r="E343" s="219"/>
      <c r="F343" s="220" t="s">
        <v>438</v>
      </c>
      <c r="G343" s="218"/>
      <c r="H343" s="221">
        <v>413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145</v>
      </c>
      <c r="AU343" s="227" t="s">
        <v>20</v>
      </c>
      <c r="AV343" s="216" t="s">
        <v>20</v>
      </c>
      <c r="AW343" s="216" t="s">
        <v>39</v>
      </c>
      <c r="AX343" s="216" t="s">
        <v>85</v>
      </c>
      <c r="AY343" s="227" t="s">
        <v>134</v>
      </c>
    </row>
    <row r="344" spans="2:51" s="216" customFormat="1" ht="11.25">
      <c r="B344" s="217"/>
      <c r="C344" s="218"/>
      <c r="D344" s="200" t="s">
        <v>145</v>
      </c>
      <c r="E344" s="219"/>
      <c r="F344" s="220" t="s">
        <v>439</v>
      </c>
      <c r="G344" s="218"/>
      <c r="H344" s="221">
        <v>409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145</v>
      </c>
      <c r="AU344" s="227" t="s">
        <v>20</v>
      </c>
      <c r="AV344" s="216" t="s">
        <v>20</v>
      </c>
      <c r="AW344" s="216" t="s">
        <v>39</v>
      </c>
      <c r="AX344" s="216" t="s">
        <v>85</v>
      </c>
      <c r="AY344" s="227" t="s">
        <v>134</v>
      </c>
    </row>
    <row r="345" spans="2:51" s="228" customFormat="1" ht="11.25">
      <c r="B345" s="229"/>
      <c r="C345" s="230"/>
      <c r="D345" s="200" t="s">
        <v>145</v>
      </c>
      <c r="E345" s="231"/>
      <c r="F345" s="232" t="s">
        <v>147</v>
      </c>
      <c r="G345" s="230"/>
      <c r="H345" s="233">
        <v>822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145</v>
      </c>
      <c r="AU345" s="239" t="s">
        <v>20</v>
      </c>
      <c r="AV345" s="228" t="s">
        <v>141</v>
      </c>
      <c r="AW345" s="228" t="s">
        <v>39</v>
      </c>
      <c r="AX345" s="228" t="s">
        <v>93</v>
      </c>
      <c r="AY345" s="239" t="s">
        <v>134</v>
      </c>
    </row>
    <row r="346" spans="1:65" s="26" customFormat="1" ht="33" customHeight="1">
      <c r="A346" s="20"/>
      <c r="B346" s="21"/>
      <c r="C346" s="187" t="s">
        <v>440</v>
      </c>
      <c r="D346" s="187" t="s">
        <v>136</v>
      </c>
      <c r="E346" s="188" t="s">
        <v>441</v>
      </c>
      <c r="F346" s="189" t="s">
        <v>442</v>
      </c>
      <c r="G346" s="190" t="s">
        <v>139</v>
      </c>
      <c r="H346" s="191">
        <v>407</v>
      </c>
      <c r="I346" s="192">
        <v>395</v>
      </c>
      <c r="J346" s="193">
        <f>ROUND(I346*H346,2)</f>
        <v>160765</v>
      </c>
      <c r="K346" s="189" t="s">
        <v>140</v>
      </c>
      <c r="L346" s="25"/>
      <c r="M346" s="194"/>
      <c r="N346" s="195" t="s">
        <v>49</v>
      </c>
      <c r="O346" s="61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R346" s="198" t="s">
        <v>141</v>
      </c>
      <c r="AT346" s="198" t="s">
        <v>136</v>
      </c>
      <c r="AU346" s="198" t="s">
        <v>20</v>
      </c>
      <c r="AY346" s="3" t="s">
        <v>134</v>
      </c>
      <c r="BE346" s="199">
        <f>IF(N346="základní",J346,0)</f>
        <v>160765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3" t="s">
        <v>93</v>
      </c>
      <c r="BK346" s="199">
        <f>ROUND(I346*H346,2)</f>
        <v>160765</v>
      </c>
      <c r="BL346" s="3" t="s">
        <v>141</v>
      </c>
      <c r="BM346" s="198" t="s">
        <v>443</v>
      </c>
    </row>
    <row r="347" spans="1:47" s="26" customFormat="1" ht="29.25">
      <c r="A347" s="20"/>
      <c r="B347" s="21"/>
      <c r="C347" s="22"/>
      <c r="D347" s="200" t="s">
        <v>143</v>
      </c>
      <c r="E347" s="22"/>
      <c r="F347" s="201" t="s">
        <v>444</v>
      </c>
      <c r="G347" s="22"/>
      <c r="H347" s="22"/>
      <c r="I347" s="202"/>
      <c r="J347" s="22"/>
      <c r="K347" s="22"/>
      <c r="L347" s="25"/>
      <c r="M347" s="203"/>
      <c r="N347" s="204"/>
      <c r="O347" s="61"/>
      <c r="P347" s="61"/>
      <c r="Q347" s="61"/>
      <c r="R347" s="61"/>
      <c r="S347" s="61"/>
      <c r="T347" s="62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T347" s="3" t="s">
        <v>143</v>
      </c>
      <c r="AU347" s="3" t="s">
        <v>20</v>
      </c>
    </row>
    <row r="348" spans="2:51" s="216" customFormat="1" ht="11.25">
      <c r="B348" s="217"/>
      <c r="C348" s="218"/>
      <c r="D348" s="200" t="s">
        <v>145</v>
      </c>
      <c r="E348" s="219"/>
      <c r="F348" s="220" t="s">
        <v>445</v>
      </c>
      <c r="G348" s="218"/>
      <c r="H348" s="221">
        <v>407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145</v>
      </c>
      <c r="AU348" s="227" t="s">
        <v>20</v>
      </c>
      <c r="AV348" s="216" t="s">
        <v>20</v>
      </c>
      <c r="AW348" s="216" t="s">
        <v>39</v>
      </c>
      <c r="AX348" s="216" t="s">
        <v>85</v>
      </c>
      <c r="AY348" s="227" t="s">
        <v>134</v>
      </c>
    </row>
    <row r="349" spans="2:51" s="228" customFormat="1" ht="11.25">
      <c r="B349" s="229"/>
      <c r="C349" s="230"/>
      <c r="D349" s="200" t="s">
        <v>145</v>
      </c>
      <c r="E349" s="231"/>
      <c r="F349" s="232" t="s">
        <v>147</v>
      </c>
      <c r="G349" s="230"/>
      <c r="H349" s="233">
        <v>407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145</v>
      </c>
      <c r="AU349" s="239" t="s">
        <v>20</v>
      </c>
      <c r="AV349" s="228" t="s">
        <v>141</v>
      </c>
      <c r="AW349" s="228" t="s">
        <v>39</v>
      </c>
      <c r="AX349" s="228" t="s">
        <v>93</v>
      </c>
      <c r="AY349" s="239" t="s">
        <v>134</v>
      </c>
    </row>
    <row r="350" spans="1:65" s="26" customFormat="1" ht="24" customHeight="1">
      <c r="A350" s="20"/>
      <c r="B350" s="21"/>
      <c r="C350" s="187" t="s">
        <v>446</v>
      </c>
      <c r="D350" s="187" t="s">
        <v>136</v>
      </c>
      <c r="E350" s="188" t="s">
        <v>447</v>
      </c>
      <c r="F350" s="189" t="s">
        <v>448</v>
      </c>
      <c r="G350" s="190" t="s">
        <v>139</v>
      </c>
      <c r="H350" s="191">
        <v>411</v>
      </c>
      <c r="I350" s="192">
        <v>450</v>
      </c>
      <c r="J350" s="193">
        <f>ROUND(I350*H350,2)</f>
        <v>184950</v>
      </c>
      <c r="K350" s="189" t="s">
        <v>140</v>
      </c>
      <c r="L350" s="25"/>
      <c r="M350" s="194"/>
      <c r="N350" s="195" t="s">
        <v>49</v>
      </c>
      <c r="O350" s="61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R350" s="198" t="s">
        <v>141</v>
      </c>
      <c r="AT350" s="198" t="s">
        <v>136</v>
      </c>
      <c r="AU350" s="198" t="s">
        <v>20</v>
      </c>
      <c r="AY350" s="3" t="s">
        <v>134</v>
      </c>
      <c r="BE350" s="199">
        <f>IF(N350="základní",J350,0)</f>
        <v>184950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3" t="s">
        <v>93</v>
      </c>
      <c r="BK350" s="199">
        <f>ROUND(I350*H350,2)</f>
        <v>184950</v>
      </c>
      <c r="BL350" s="3" t="s">
        <v>141</v>
      </c>
      <c r="BM350" s="198" t="s">
        <v>449</v>
      </c>
    </row>
    <row r="351" spans="1:47" s="26" customFormat="1" ht="29.25">
      <c r="A351" s="20"/>
      <c r="B351" s="21"/>
      <c r="C351" s="22"/>
      <c r="D351" s="200" t="s">
        <v>143</v>
      </c>
      <c r="E351" s="22"/>
      <c r="F351" s="201" t="s">
        <v>450</v>
      </c>
      <c r="G351" s="22"/>
      <c r="H351" s="22"/>
      <c r="I351" s="202"/>
      <c r="J351" s="22"/>
      <c r="K351" s="22"/>
      <c r="L351" s="25"/>
      <c r="M351" s="203"/>
      <c r="N351" s="204"/>
      <c r="O351" s="61"/>
      <c r="P351" s="61"/>
      <c r="Q351" s="61"/>
      <c r="R351" s="61"/>
      <c r="S351" s="61"/>
      <c r="T351" s="62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T351" s="3" t="s">
        <v>143</v>
      </c>
      <c r="AU351" s="3" t="s">
        <v>20</v>
      </c>
    </row>
    <row r="352" spans="2:51" s="216" customFormat="1" ht="11.25">
      <c r="B352" s="217"/>
      <c r="C352" s="218"/>
      <c r="D352" s="200" t="s">
        <v>145</v>
      </c>
      <c r="E352" s="219"/>
      <c r="F352" s="220" t="s">
        <v>451</v>
      </c>
      <c r="G352" s="218"/>
      <c r="H352" s="221">
        <v>411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145</v>
      </c>
      <c r="AU352" s="227" t="s">
        <v>20</v>
      </c>
      <c r="AV352" s="216" t="s">
        <v>20</v>
      </c>
      <c r="AW352" s="216" t="s">
        <v>39</v>
      </c>
      <c r="AX352" s="216" t="s">
        <v>85</v>
      </c>
      <c r="AY352" s="227" t="s">
        <v>134</v>
      </c>
    </row>
    <row r="353" spans="2:51" s="228" customFormat="1" ht="11.25">
      <c r="B353" s="229"/>
      <c r="C353" s="230"/>
      <c r="D353" s="200" t="s">
        <v>145</v>
      </c>
      <c r="E353" s="231"/>
      <c r="F353" s="232" t="s">
        <v>147</v>
      </c>
      <c r="G353" s="230"/>
      <c r="H353" s="233">
        <v>411</v>
      </c>
      <c r="I353" s="234"/>
      <c r="J353" s="230"/>
      <c r="K353" s="230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145</v>
      </c>
      <c r="AU353" s="239" t="s">
        <v>20</v>
      </c>
      <c r="AV353" s="228" t="s">
        <v>141</v>
      </c>
      <c r="AW353" s="228" t="s">
        <v>39</v>
      </c>
      <c r="AX353" s="228" t="s">
        <v>93</v>
      </c>
      <c r="AY353" s="239" t="s">
        <v>134</v>
      </c>
    </row>
    <row r="354" spans="1:65" s="26" customFormat="1" ht="24" customHeight="1">
      <c r="A354" s="20"/>
      <c r="B354" s="21"/>
      <c r="C354" s="187" t="s">
        <v>452</v>
      </c>
      <c r="D354" s="187" t="s">
        <v>136</v>
      </c>
      <c r="E354" s="188" t="s">
        <v>453</v>
      </c>
      <c r="F354" s="189" t="s">
        <v>454</v>
      </c>
      <c r="G354" s="190" t="s">
        <v>139</v>
      </c>
      <c r="H354" s="191">
        <v>19</v>
      </c>
      <c r="I354" s="192">
        <v>390</v>
      </c>
      <c r="J354" s="193">
        <f>ROUND(I354*H354,2)</f>
        <v>7410</v>
      </c>
      <c r="K354" s="189" t="s">
        <v>140</v>
      </c>
      <c r="L354" s="25"/>
      <c r="M354" s="194"/>
      <c r="N354" s="195" t="s">
        <v>49</v>
      </c>
      <c r="O354" s="61"/>
      <c r="P354" s="196">
        <f>O354*H354</f>
        <v>0</v>
      </c>
      <c r="Q354" s="196">
        <v>0.08425</v>
      </c>
      <c r="R354" s="196">
        <f>Q354*H354</f>
        <v>1.6007500000000001</v>
      </c>
      <c r="S354" s="196">
        <v>0</v>
      </c>
      <c r="T354" s="197">
        <f>S354*H354</f>
        <v>0</v>
      </c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R354" s="198" t="s">
        <v>141</v>
      </c>
      <c r="AT354" s="198" t="s">
        <v>136</v>
      </c>
      <c r="AU354" s="198" t="s">
        <v>20</v>
      </c>
      <c r="AY354" s="3" t="s">
        <v>134</v>
      </c>
      <c r="BE354" s="199">
        <f>IF(N354="základní",J354,0)</f>
        <v>7410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3" t="s">
        <v>93</v>
      </c>
      <c r="BK354" s="199">
        <f>ROUND(I354*H354,2)</f>
        <v>7410</v>
      </c>
      <c r="BL354" s="3" t="s">
        <v>141</v>
      </c>
      <c r="BM354" s="198" t="s">
        <v>455</v>
      </c>
    </row>
    <row r="355" spans="1:47" s="26" customFormat="1" ht="48.75">
      <c r="A355" s="20"/>
      <c r="B355" s="21"/>
      <c r="C355" s="22"/>
      <c r="D355" s="200" t="s">
        <v>143</v>
      </c>
      <c r="E355" s="22"/>
      <c r="F355" s="201" t="s">
        <v>456</v>
      </c>
      <c r="G355" s="22"/>
      <c r="H355" s="22"/>
      <c r="I355" s="202"/>
      <c r="J355" s="22"/>
      <c r="K355" s="22"/>
      <c r="L355" s="25"/>
      <c r="M355" s="203"/>
      <c r="N355" s="204"/>
      <c r="O355" s="61"/>
      <c r="P355" s="61"/>
      <c r="Q355" s="61"/>
      <c r="R355" s="61"/>
      <c r="S355" s="61"/>
      <c r="T355" s="62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T355" s="3" t="s">
        <v>143</v>
      </c>
      <c r="AU355" s="3" t="s">
        <v>20</v>
      </c>
    </row>
    <row r="356" spans="2:51" s="205" customFormat="1" ht="11.25">
      <c r="B356" s="206"/>
      <c r="C356" s="207"/>
      <c r="D356" s="200" t="s">
        <v>145</v>
      </c>
      <c r="E356" s="208"/>
      <c r="F356" s="209" t="s">
        <v>457</v>
      </c>
      <c r="G356" s="207"/>
      <c r="H356" s="208"/>
      <c r="I356" s="210"/>
      <c r="J356" s="207"/>
      <c r="K356" s="207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145</v>
      </c>
      <c r="AU356" s="215" t="s">
        <v>20</v>
      </c>
      <c r="AV356" s="205" t="s">
        <v>93</v>
      </c>
      <c r="AW356" s="205" t="s">
        <v>39</v>
      </c>
      <c r="AX356" s="205" t="s">
        <v>85</v>
      </c>
      <c r="AY356" s="215" t="s">
        <v>134</v>
      </c>
    </row>
    <row r="357" spans="2:51" s="216" customFormat="1" ht="11.25">
      <c r="B357" s="217"/>
      <c r="C357" s="218"/>
      <c r="D357" s="200" t="s">
        <v>145</v>
      </c>
      <c r="E357" s="219"/>
      <c r="F357" s="220" t="s">
        <v>184</v>
      </c>
      <c r="G357" s="218"/>
      <c r="H357" s="221">
        <v>8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145</v>
      </c>
      <c r="AU357" s="227" t="s">
        <v>20</v>
      </c>
      <c r="AV357" s="216" t="s">
        <v>20</v>
      </c>
      <c r="AW357" s="216" t="s">
        <v>39</v>
      </c>
      <c r="AX357" s="216" t="s">
        <v>85</v>
      </c>
      <c r="AY357" s="227" t="s">
        <v>134</v>
      </c>
    </row>
    <row r="358" spans="2:51" s="205" customFormat="1" ht="11.25">
      <c r="B358" s="206"/>
      <c r="C358" s="207"/>
      <c r="D358" s="200" t="s">
        <v>145</v>
      </c>
      <c r="E358" s="208"/>
      <c r="F358" s="209" t="s">
        <v>458</v>
      </c>
      <c r="G358" s="207"/>
      <c r="H358" s="208"/>
      <c r="I358" s="210"/>
      <c r="J358" s="207"/>
      <c r="K358" s="207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145</v>
      </c>
      <c r="AU358" s="215" t="s">
        <v>20</v>
      </c>
      <c r="AV358" s="205" t="s">
        <v>93</v>
      </c>
      <c r="AW358" s="205" t="s">
        <v>39</v>
      </c>
      <c r="AX358" s="205" t="s">
        <v>85</v>
      </c>
      <c r="AY358" s="215" t="s">
        <v>134</v>
      </c>
    </row>
    <row r="359" spans="2:51" s="216" customFormat="1" ht="11.25">
      <c r="B359" s="217"/>
      <c r="C359" s="218"/>
      <c r="D359" s="200" t="s">
        <v>145</v>
      </c>
      <c r="E359" s="219"/>
      <c r="F359" s="220" t="s">
        <v>202</v>
      </c>
      <c r="G359" s="218"/>
      <c r="H359" s="221">
        <v>11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145</v>
      </c>
      <c r="AU359" s="227" t="s">
        <v>20</v>
      </c>
      <c r="AV359" s="216" t="s">
        <v>20</v>
      </c>
      <c r="AW359" s="216" t="s">
        <v>39</v>
      </c>
      <c r="AX359" s="216" t="s">
        <v>85</v>
      </c>
      <c r="AY359" s="227" t="s">
        <v>134</v>
      </c>
    </row>
    <row r="360" spans="2:51" s="228" customFormat="1" ht="11.25">
      <c r="B360" s="229"/>
      <c r="C360" s="230"/>
      <c r="D360" s="200" t="s">
        <v>145</v>
      </c>
      <c r="E360" s="231"/>
      <c r="F360" s="232" t="s">
        <v>147</v>
      </c>
      <c r="G360" s="230"/>
      <c r="H360" s="233">
        <v>19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145</v>
      </c>
      <c r="AU360" s="239" t="s">
        <v>20</v>
      </c>
      <c r="AV360" s="228" t="s">
        <v>141</v>
      </c>
      <c r="AW360" s="228" t="s">
        <v>39</v>
      </c>
      <c r="AX360" s="228" t="s">
        <v>93</v>
      </c>
      <c r="AY360" s="239" t="s">
        <v>134</v>
      </c>
    </row>
    <row r="361" spans="1:65" s="26" customFormat="1" ht="24" customHeight="1">
      <c r="A361" s="20"/>
      <c r="B361" s="21"/>
      <c r="C361" s="240" t="s">
        <v>257</v>
      </c>
      <c r="D361" s="240" t="s">
        <v>287</v>
      </c>
      <c r="E361" s="241" t="s">
        <v>459</v>
      </c>
      <c r="F361" s="242" t="s">
        <v>460</v>
      </c>
      <c r="G361" s="243" t="s">
        <v>139</v>
      </c>
      <c r="H361" s="244">
        <v>8.16</v>
      </c>
      <c r="I361" s="245">
        <v>830</v>
      </c>
      <c r="J361" s="246">
        <f>ROUND(I361*H361,2)</f>
        <v>6772.8</v>
      </c>
      <c r="K361" s="242" t="s">
        <v>140</v>
      </c>
      <c r="L361" s="247"/>
      <c r="M361" s="248"/>
      <c r="N361" s="249" t="s">
        <v>49</v>
      </c>
      <c r="O361" s="61"/>
      <c r="P361" s="196">
        <f>O361*H361</f>
        <v>0</v>
      </c>
      <c r="Q361" s="196">
        <v>0.13</v>
      </c>
      <c r="R361" s="196">
        <f>Q361*H361</f>
        <v>1.0608</v>
      </c>
      <c r="S361" s="196">
        <v>0</v>
      </c>
      <c r="T361" s="197">
        <f>S361*H361</f>
        <v>0</v>
      </c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R361" s="198" t="s">
        <v>184</v>
      </c>
      <c r="AT361" s="198" t="s">
        <v>287</v>
      </c>
      <c r="AU361" s="198" t="s">
        <v>20</v>
      </c>
      <c r="AY361" s="3" t="s">
        <v>134</v>
      </c>
      <c r="BE361" s="199">
        <f>IF(N361="základní",J361,0)</f>
        <v>6772.8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3" t="s">
        <v>93</v>
      </c>
      <c r="BK361" s="199">
        <f>ROUND(I361*H361,2)</f>
        <v>6772.8</v>
      </c>
      <c r="BL361" s="3" t="s">
        <v>141</v>
      </c>
      <c r="BM361" s="198" t="s">
        <v>461</v>
      </c>
    </row>
    <row r="362" spans="1:47" s="26" customFormat="1" ht="19.5">
      <c r="A362" s="20"/>
      <c r="B362" s="21"/>
      <c r="C362" s="22"/>
      <c r="D362" s="200" t="s">
        <v>143</v>
      </c>
      <c r="E362" s="22"/>
      <c r="F362" s="201" t="s">
        <v>460</v>
      </c>
      <c r="G362" s="22"/>
      <c r="H362" s="22"/>
      <c r="I362" s="202"/>
      <c r="J362" s="22"/>
      <c r="K362" s="22"/>
      <c r="L362" s="25"/>
      <c r="M362" s="203"/>
      <c r="N362" s="204"/>
      <c r="O362" s="61"/>
      <c r="P362" s="61"/>
      <c r="Q362" s="61"/>
      <c r="R362" s="61"/>
      <c r="S362" s="61"/>
      <c r="T362" s="62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T362" s="3" t="s">
        <v>143</v>
      </c>
      <c r="AU362" s="3" t="s">
        <v>20</v>
      </c>
    </row>
    <row r="363" spans="2:51" s="216" customFormat="1" ht="11.25">
      <c r="B363" s="217"/>
      <c r="C363" s="218"/>
      <c r="D363" s="200" t="s">
        <v>145</v>
      </c>
      <c r="E363" s="219"/>
      <c r="F363" s="220" t="s">
        <v>462</v>
      </c>
      <c r="G363" s="218"/>
      <c r="H363" s="221">
        <v>8.16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145</v>
      </c>
      <c r="AU363" s="227" t="s">
        <v>20</v>
      </c>
      <c r="AV363" s="216" t="s">
        <v>20</v>
      </c>
      <c r="AW363" s="216" t="s">
        <v>39</v>
      </c>
      <c r="AX363" s="216" t="s">
        <v>85</v>
      </c>
      <c r="AY363" s="227" t="s">
        <v>134</v>
      </c>
    </row>
    <row r="364" spans="2:51" s="228" customFormat="1" ht="11.25">
      <c r="B364" s="229"/>
      <c r="C364" s="230"/>
      <c r="D364" s="200" t="s">
        <v>145</v>
      </c>
      <c r="E364" s="231"/>
      <c r="F364" s="232" t="s">
        <v>147</v>
      </c>
      <c r="G364" s="230"/>
      <c r="H364" s="233">
        <v>8.16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145</v>
      </c>
      <c r="AU364" s="239" t="s">
        <v>20</v>
      </c>
      <c r="AV364" s="228" t="s">
        <v>141</v>
      </c>
      <c r="AW364" s="228" t="s">
        <v>39</v>
      </c>
      <c r="AX364" s="228" t="s">
        <v>93</v>
      </c>
      <c r="AY364" s="239" t="s">
        <v>134</v>
      </c>
    </row>
    <row r="365" spans="1:65" s="26" customFormat="1" ht="24" customHeight="1">
      <c r="A365" s="20"/>
      <c r="B365" s="21"/>
      <c r="C365" s="240" t="s">
        <v>463</v>
      </c>
      <c r="D365" s="240" t="s">
        <v>287</v>
      </c>
      <c r="E365" s="241" t="s">
        <v>464</v>
      </c>
      <c r="F365" s="242" t="s">
        <v>465</v>
      </c>
      <c r="G365" s="243" t="s">
        <v>139</v>
      </c>
      <c r="H365" s="244">
        <v>11.22</v>
      </c>
      <c r="I365" s="245">
        <v>550</v>
      </c>
      <c r="J365" s="246">
        <f>ROUND(I365*H365,2)</f>
        <v>6171</v>
      </c>
      <c r="K365" s="242" t="s">
        <v>140</v>
      </c>
      <c r="L365" s="247"/>
      <c r="M365" s="248"/>
      <c r="N365" s="249" t="s">
        <v>49</v>
      </c>
      <c r="O365" s="61"/>
      <c r="P365" s="196">
        <f>O365*H365</f>
        <v>0</v>
      </c>
      <c r="Q365" s="196">
        <v>0.123</v>
      </c>
      <c r="R365" s="196">
        <f>Q365*H365</f>
        <v>1.38006</v>
      </c>
      <c r="S365" s="196">
        <v>0</v>
      </c>
      <c r="T365" s="197">
        <f>S365*H365</f>
        <v>0</v>
      </c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R365" s="198" t="s">
        <v>184</v>
      </c>
      <c r="AT365" s="198" t="s">
        <v>287</v>
      </c>
      <c r="AU365" s="198" t="s">
        <v>20</v>
      </c>
      <c r="AY365" s="3" t="s">
        <v>134</v>
      </c>
      <c r="BE365" s="199">
        <f>IF(N365="základní",J365,0)</f>
        <v>6171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3" t="s">
        <v>93</v>
      </c>
      <c r="BK365" s="199">
        <f>ROUND(I365*H365,2)</f>
        <v>6171</v>
      </c>
      <c r="BL365" s="3" t="s">
        <v>141</v>
      </c>
      <c r="BM365" s="198" t="s">
        <v>466</v>
      </c>
    </row>
    <row r="366" spans="1:47" s="26" customFormat="1" ht="19.5">
      <c r="A366" s="20"/>
      <c r="B366" s="21"/>
      <c r="C366" s="22"/>
      <c r="D366" s="200" t="s">
        <v>143</v>
      </c>
      <c r="E366" s="22"/>
      <c r="F366" s="201" t="s">
        <v>465</v>
      </c>
      <c r="G366" s="22"/>
      <c r="H366" s="22"/>
      <c r="I366" s="202"/>
      <c r="J366" s="22"/>
      <c r="K366" s="22"/>
      <c r="L366" s="25"/>
      <c r="M366" s="203"/>
      <c r="N366" s="204"/>
      <c r="O366" s="61"/>
      <c r="P366" s="61"/>
      <c r="Q366" s="61"/>
      <c r="R366" s="61"/>
      <c r="S366" s="61"/>
      <c r="T366" s="62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T366" s="3" t="s">
        <v>143</v>
      </c>
      <c r="AU366" s="3" t="s">
        <v>20</v>
      </c>
    </row>
    <row r="367" spans="2:51" s="216" customFormat="1" ht="11.25">
      <c r="B367" s="217"/>
      <c r="C367" s="218"/>
      <c r="D367" s="200" t="s">
        <v>145</v>
      </c>
      <c r="E367" s="219"/>
      <c r="F367" s="220" t="s">
        <v>467</v>
      </c>
      <c r="G367" s="218"/>
      <c r="H367" s="221">
        <v>11.22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145</v>
      </c>
      <c r="AU367" s="227" t="s">
        <v>20</v>
      </c>
      <c r="AV367" s="216" t="s">
        <v>20</v>
      </c>
      <c r="AW367" s="216" t="s">
        <v>39</v>
      </c>
      <c r="AX367" s="216" t="s">
        <v>85</v>
      </c>
      <c r="AY367" s="227" t="s">
        <v>134</v>
      </c>
    </row>
    <row r="368" spans="2:51" s="228" customFormat="1" ht="11.25">
      <c r="B368" s="229"/>
      <c r="C368" s="230"/>
      <c r="D368" s="200" t="s">
        <v>145</v>
      </c>
      <c r="E368" s="231"/>
      <c r="F368" s="232" t="s">
        <v>147</v>
      </c>
      <c r="G368" s="230"/>
      <c r="H368" s="233">
        <v>11.22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145</v>
      </c>
      <c r="AU368" s="239" t="s">
        <v>20</v>
      </c>
      <c r="AV368" s="228" t="s">
        <v>141</v>
      </c>
      <c r="AW368" s="228" t="s">
        <v>39</v>
      </c>
      <c r="AX368" s="228" t="s">
        <v>93</v>
      </c>
      <c r="AY368" s="239" t="s">
        <v>134</v>
      </c>
    </row>
    <row r="369" spans="1:65" s="26" customFormat="1" ht="24" customHeight="1">
      <c r="A369" s="20"/>
      <c r="B369" s="21"/>
      <c r="C369" s="187" t="s">
        <v>468</v>
      </c>
      <c r="D369" s="187" t="s">
        <v>136</v>
      </c>
      <c r="E369" s="188" t="s">
        <v>469</v>
      </c>
      <c r="F369" s="189" t="s">
        <v>470</v>
      </c>
      <c r="G369" s="190" t="s">
        <v>139</v>
      </c>
      <c r="H369" s="191">
        <v>170</v>
      </c>
      <c r="I369" s="192">
        <v>390</v>
      </c>
      <c r="J369" s="193">
        <f>ROUND(I369*H369,2)</f>
        <v>66300</v>
      </c>
      <c r="K369" s="189" t="s">
        <v>140</v>
      </c>
      <c r="L369" s="25"/>
      <c r="M369" s="194"/>
      <c r="N369" s="195" t="s">
        <v>49</v>
      </c>
      <c r="O369" s="61"/>
      <c r="P369" s="196">
        <f>O369*H369</f>
        <v>0</v>
      </c>
      <c r="Q369" s="196">
        <v>0.08425</v>
      </c>
      <c r="R369" s="196">
        <f>Q369*H369</f>
        <v>14.322500000000002</v>
      </c>
      <c r="S369" s="196">
        <v>0</v>
      </c>
      <c r="T369" s="197">
        <f>S369*H369</f>
        <v>0</v>
      </c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R369" s="198" t="s">
        <v>141</v>
      </c>
      <c r="AT369" s="198" t="s">
        <v>136</v>
      </c>
      <c r="AU369" s="198" t="s">
        <v>20</v>
      </c>
      <c r="AY369" s="3" t="s">
        <v>134</v>
      </c>
      <c r="BE369" s="199">
        <f>IF(N369="základní",J369,0)</f>
        <v>66300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3" t="s">
        <v>93</v>
      </c>
      <c r="BK369" s="199">
        <f>ROUND(I369*H369,2)</f>
        <v>66300</v>
      </c>
      <c r="BL369" s="3" t="s">
        <v>141</v>
      </c>
      <c r="BM369" s="198" t="s">
        <v>471</v>
      </c>
    </row>
    <row r="370" spans="1:47" s="26" customFormat="1" ht="48.75">
      <c r="A370" s="20"/>
      <c r="B370" s="21"/>
      <c r="C370" s="22"/>
      <c r="D370" s="200" t="s">
        <v>143</v>
      </c>
      <c r="E370" s="22"/>
      <c r="F370" s="201" t="s">
        <v>472</v>
      </c>
      <c r="G370" s="22"/>
      <c r="H370" s="22"/>
      <c r="I370" s="202"/>
      <c r="J370" s="22"/>
      <c r="K370" s="22"/>
      <c r="L370" s="25"/>
      <c r="M370" s="203"/>
      <c r="N370" s="204"/>
      <c r="O370" s="61"/>
      <c r="P370" s="61"/>
      <c r="Q370" s="61"/>
      <c r="R370" s="61"/>
      <c r="S370" s="61"/>
      <c r="T370" s="62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T370" s="3" t="s">
        <v>143</v>
      </c>
      <c r="AU370" s="3" t="s">
        <v>20</v>
      </c>
    </row>
    <row r="371" spans="2:51" s="216" customFormat="1" ht="11.25">
      <c r="B371" s="217"/>
      <c r="C371" s="218"/>
      <c r="D371" s="200" t="s">
        <v>145</v>
      </c>
      <c r="E371" s="219"/>
      <c r="F371" s="220" t="s">
        <v>473</v>
      </c>
      <c r="G371" s="218"/>
      <c r="H371" s="221">
        <v>159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145</v>
      </c>
      <c r="AU371" s="227" t="s">
        <v>20</v>
      </c>
      <c r="AV371" s="216" t="s">
        <v>20</v>
      </c>
      <c r="AW371" s="216" t="s">
        <v>39</v>
      </c>
      <c r="AX371" s="216" t="s">
        <v>85</v>
      </c>
      <c r="AY371" s="227" t="s">
        <v>134</v>
      </c>
    </row>
    <row r="372" spans="2:51" s="205" customFormat="1" ht="11.25">
      <c r="B372" s="206"/>
      <c r="C372" s="207"/>
      <c r="D372" s="200" t="s">
        <v>145</v>
      </c>
      <c r="E372" s="208"/>
      <c r="F372" s="209" t="s">
        <v>474</v>
      </c>
      <c r="G372" s="207"/>
      <c r="H372" s="208"/>
      <c r="I372" s="210"/>
      <c r="J372" s="207"/>
      <c r="K372" s="207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145</v>
      </c>
      <c r="AU372" s="215" t="s">
        <v>20</v>
      </c>
      <c r="AV372" s="205" t="s">
        <v>93</v>
      </c>
      <c r="AW372" s="205" t="s">
        <v>39</v>
      </c>
      <c r="AX372" s="205" t="s">
        <v>85</v>
      </c>
      <c r="AY372" s="215" t="s">
        <v>134</v>
      </c>
    </row>
    <row r="373" spans="2:51" s="216" customFormat="1" ht="11.25">
      <c r="B373" s="217"/>
      <c r="C373" s="218"/>
      <c r="D373" s="200" t="s">
        <v>145</v>
      </c>
      <c r="E373" s="219"/>
      <c r="F373" s="220" t="s">
        <v>202</v>
      </c>
      <c r="G373" s="218"/>
      <c r="H373" s="221">
        <v>11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145</v>
      </c>
      <c r="AU373" s="227" t="s">
        <v>20</v>
      </c>
      <c r="AV373" s="216" t="s">
        <v>20</v>
      </c>
      <c r="AW373" s="216" t="s">
        <v>39</v>
      </c>
      <c r="AX373" s="216" t="s">
        <v>85</v>
      </c>
      <c r="AY373" s="227" t="s">
        <v>134</v>
      </c>
    </row>
    <row r="374" spans="2:51" s="228" customFormat="1" ht="11.25">
      <c r="B374" s="229"/>
      <c r="C374" s="230"/>
      <c r="D374" s="200" t="s">
        <v>145</v>
      </c>
      <c r="E374" s="231"/>
      <c r="F374" s="232" t="s">
        <v>147</v>
      </c>
      <c r="G374" s="230"/>
      <c r="H374" s="233">
        <v>170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145</v>
      </c>
      <c r="AU374" s="239" t="s">
        <v>20</v>
      </c>
      <c r="AV374" s="228" t="s">
        <v>141</v>
      </c>
      <c r="AW374" s="228" t="s">
        <v>39</v>
      </c>
      <c r="AX374" s="228" t="s">
        <v>93</v>
      </c>
      <c r="AY374" s="239" t="s">
        <v>134</v>
      </c>
    </row>
    <row r="375" spans="1:65" s="26" customFormat="1" ht="16.5" customHeight="1">
      <c r="A375" s="20"/>
      <c r="B375" s="21"/>
      <c r="C375" s="240" t="s">
        <v>475</v>
      </c>
      <c r="D375" s="240" t="s">
        <v>287</v>
      </c>
      <c r="E375" s="241" t="s">
        <v>476</v>
      </c>
      <c r="F375" s="242" t="s">
        <v>477</v>
      </c>
      <c r="G375" s="243" t="s">
        <v>139</v>
      </c>
      <c r="H375" s="244">
        <v>165.424</v>
      </c>
      <c r="I375" s="245">
        <v>388</v>
      </c>
      <c r="J375" s="246">
        <f>ROUND(I375*H375,2)</f>
        <v>64184.51</v>
      </c>
      <c r="K375" s="242" t="s">
        <v>140</v>
      </c>
      <c r="L375" s="247"/>
      <c r="M375" s="248"/>
      <c r="N375" s="249" t="s">
        <v>49</v>
      </c>
      <c r="O375" s="61"/>
      <c r="P375" s="196">
        <f>O375*H375</f>
        <v>0</v>
      </c>
      <c r="Q375" s="196">
        <v>0.113</v>
      </c>
      <c r="R375" s="196">
        <f>Q375*H375</f>
        <v>18.692912</v>
      </c>
      <c r="S375" s="196">
        <v>0</v>
      </c>
      <c r="T375" s="197">
        <f>S375*H375</f>
        <v>0</v>
      </c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R375" s="198" t="s">
        <v>184</v>
      </c>
      <c r="AT375" s="198" t="s">
        <v>287</v>
      </c>
      <c r="AU375" s="198" t="s">
        <v>20</v>
      </c>
      <c r="AY375" s="3" t="s">
        <v>134</v>
      </c>
      <c r="BE375" s="199">
        <f>IF(N375="základní",J375,0)</f>
        <v>64184.51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3" t="s">
        <v>93</v>
      </c>
      <c r="BK375" s="199">
        <f>ROUND(I375*H375,2)</f>
        <v>64184.51</v>
      </c>
      <c r="BL375" s="3" t="s">
        <v>141</v>
      </c>
      <c r="BM375" s="198" t="s">
        <v>478</v>
      </c>
    </row>
    <row r="376" spans="1:47" s="26" customFormat="1" ht="11.25">
      <c r="A376" s="20"/>
      <c r="B376" s="21"/>
      <c r="C376" s="22"/>
      <c r="D376" s="200" t="s">
        <v>143</v>
      </c>
      <c r="E376" s="22"/>
      <c r="F376" s="201" t="s">
        <v>477</v>
      </c>
      <c r="G376" s="22"/>
      <c r="H376" s="22"/>
      <c r="I376" s="202"/>
      <c r="J376" s="22"/>
      <c r="K376" s="22"/>
      <c r="L376" s="25"/>
      <c r="M376" s="203"/>
      <c r="N376" s="204"/>
      <c r="O376" s="61"/>
      <c r="P376" s="61"/>
      <c r="Q376" s="61"/>
      <c r="R376" s="61"/>
      <c r="S376" s="61"/>
      <c r="T376" s="62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T376" s="3" t="s">
        <v>143</v>
      </c>
      <c r="AU376" s="3" t="s">
        <v>20</v>
      </c>
    </row>
    <row r="377" spans="2:51" s="216" customFormat="1" ht="11.25">
      <c r="B377" s="217"/>
      <c r="C377" s="218"/>
      <c r="D377" s="200" t="s">
        <v>145</v>
      </c>
      <c r="E377" s="219"/>
      <c r="F377" s="220" t="s">
        <v>479</v>
      </c>
      <c r="G377" s="218"/>
      <c r="H377" s="221">
        <v>162.18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145</v>
      </c>
      <c r="AU377" s="227" t="s">
        <v>20</v>
      </c>
      <c r="AV377" s="216" t="s">
        <v>20</v>
      </c>
      <c r="AW377" s="216" t="s">
        <v>39</v>
      </c>
      <c r="AX377" s="216" t="s">
        <v>85</v>
      </c>
      <c r="AY377" s="227" t="s">
        <v>134</v>
      </c>
    </row>
    <row r="378" spans="2:51" s="228" customFormat="1" ht="11.25">
      <c r="B378" s="229"/>
      <c r="C378" s="230"/>
      <c r="D378" s="200" t="s">
        <v>145</v>
      </c>
      <c r="E378" s="231"/>
      <c r="F378" s="232" t="s">
        <v>147</v>
      </c>
      <c r="G378" s="230"/>
      <c r="H378" s="233">
        <v>162.18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145</v>
      </c>
      <c r="AU378" s="239" t="s">
        <v>20</v>
      </c>
      <c r="AV378" s="228" t="s">
        <v>141</v>
      </c>
      <c r="AW378" s="228" t="s">
        <v>39</v>
      </c>
      <c r="AX378" s="228" t="s">
        <v>93</v>
      </c>
      <c r="AY378" s="239" t="s">
        <v>134</v>
      </c>
    </row>
    <row r="379" spans="2:51" s="216" customFormat="1" ht="11.25">
      <c r="B379" s="217"/>
      <c r="C379" s="218"/>
      <c r="D379" s="200" t="s">
        <v>145</v>
      </c>
      <c r="E379" s="218"/>
      <c r="F379" s="220" t="s">
        <v>480</v>
      </c>
      <c r="G379" s="218"/>
      <c r="H379" s="221">
        <v>165.424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145</v>
      </c>
      <c r="AU379" s="227" t="s">
        <v>20</v>
      </c>
      <c r="AV379" s="216" t="s">
        <v>20</v>
      </c>
      <c r="AW379" s="216" t="s">
        <v>3</v>
      </c>
      <c r="AX379" s="216" t="s">
        <v>93</v>
      </c>
      <c r="AY379" s="227" t="s">
        <v>134</v>
      </c>
    </row>
    <row r="380" spans="1:65" s="26" customFormat="1" ht="24" customHeight="1">
      <c r="A380" s="20"/>
      <c r="B380" s="21"/>
      <c r="C380" s="187" t="s">
        <v>481</v>
      </c>
      <c r="D380" s="187" t="s">
        <v>136</v>
      </c>
      <c r="E380" s="188" t="s">
        <v>482</v>
      </c>
      <c r="F380" s="189" t="s">
        <v>483</v>
      </c>
      <c r="G380" s="190" t="s">
        <v>198</v>
      </c>
      <c r="H380" s="191">
        <v>114</v>
      </c>
      <c r="I380" s="192">
        <v>140</v>
      </c>
      <c r="J380" s="193">
        <f>ROUND(I380*H380,2)</f>
        <v>15960</v>
      </c>
      <c r="K380" s="189"/>
      <c r="L380" s="25"/>
      <c r="M380" s="194"/>
      <c r="N380" s="195" t="s">
        <v>49</v>
      </c>
      <c r="O380" s="61"/>
      <c r="P380" s="196">
        <f>O380*H380</f>
        <v>0</v>
      </c>
      <c r="Q380" s="196">
        <v>0</v>
      </c>
      <c r="R380" s="196">
        <f>Q380*H380</f>
        <v>0</v>
      </c>
      <c r="S380" s="196">
        <v>0</v>
      </c>
      <c r="T380" s="197">
        <f>S380*H380</f>
        <v>0</v>
      </c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R380" s="198" t="s">
        <v>141</v>
      </c>
      <c r="AT380" s="198" t="s">
        <v>136</v>
      </c>
      <c r="AU380" s="198" t="s">
        <v>20</v>
      </c>
      <c r="AY380" s="3" t="s">
        <v>134</v>
      </c>
      <c r="BE380" s="199">
        <f>IF(N380="základní",J380,0)</f>
        <v>15960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3" t="s">
        <v>93</v>
      </c>
      <c r="BK380" s="199">
        <f>ROUND(I380*H380,2)</f>
        <v>15960</v>
      </c>
      <c r="BL380" s="3" t="s">
        <v>141</v>
      </c>
      <c r="BM380" s="198" t="s">
        <v>484</v>
      </c>
    </row>
    <row r="381" spans="1:47" s="26" customFormat="1" ht="19.5">
      <c r="A381" s="20"/>
      <c r="B381" s="21"/>
      <c r="C381" s="22"/>
      <c r="D381" s="200" t="s">
        <v>143</v>
      </c>
      <c r="E381" s="22"/>
      <c r="F381" s="201" t="s">
        <v>483</v>
      </c>
      <c r="G381" s="22"/>
      <c r="H381" s="22"/>
      <c r="I381" s="202"/>
      <c r="J381" s="22"/>
      <c r="K381" s="22"/>
      <c r="L381" s="25"/>
      <c r="M381" s="203"/>
      <c r="N381" s="204"/>
      <c r="O381" s="61"/>
      <c r="P381" s="61"/>
      <c r="Q381" s="61"/>
      <c r="R381" s="61"/>
      <c r="S381" s="61"/>
      <c r="T381" s="62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T381" s="3" t="s">
        <v>143</v>
      </c>
      <c r="AU381" s="3" t="s">
        <v>20</v>
      </c>
    </row>
    <row r="382" spans="2:51" s="216" customFormat="1" ht="11.25">
      <c r="B382" s="217"/>
      <c r="C382" s="218"/>
      <c r="D382" s="200" t="s">
        <v>145</v>
      </c>
      <c r="E382" s="219"/>
      <c r="F382" s="220" t="s">
        <v>485</v>
      </c>
      <c r="G382" s="218"/>
      <c r="H382" s="221">
        <v>114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145</v>
      </c>
      <c r="AU382" s="227" t="s">
        <v>20</v>
      </c>
      <c r="AV382" s="216" t="s">
        <v>20</v>
      </c>
      <c r="AW382" s="216" t="s">
        <v>39</v>
      </c>
      <c r="AX382" s="216" t="s">
        <v>85</v>
      </c>
      <c r="AY382" s="227" t="s">
        <v>134</v>
      </c>
    </row>
    <row r="383" spans="2:51" s="228" customFormat="1" ht="11.25">
      <c r="B383" s="229"/>
      <c r="C383" s="230"/>
      <c r="D383" s="200" t="s">
        <v>145</v>
      </c>
      <c r="E383" s="231"/>
      <c r="F383" s="232" t="s">
        <v>147</v>
      </c>
      <c r="G383" s="230"/>
      <c r="H383" s="233">
        <v>114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145</v>
      </c>
      <c r="AU383" s="239" t="s">
        <v>20</v>
      </c>
      <c r="AV383" s="228" t="s">
        <v>141</v>
      </c>
      <c r="AW383" s="228" t="s">
        <v>39</v>
      </c>
      <c r="AX383" s="228" t="s">
        <v>93</v>
      </c>
      <c r="AY383" s="239" t="s">
        <v>134</v>
      </c>
    </row>
    <row r="384" spans="2:63" s="170" customFormat="1" ht="22.5" customHeight="1">
      <c r="B384" s="171"/>
      <c r="C384" s="172"/>
      <c r="D384" s="173" t="s">
        <v>84</v>
      </c>
      <c r="E384" s="185" t="s">
        <v>184</v>
      </c>
      <c r="F384" s="185" t="s">
        <v>486</v>
      </c>
      <c r="G384" s="172"/>
      <c r="H384" s="172"/>
      <c r="I384" s="175"/>
      <c r="J384" s="186">
        <f>BK384</f>
        <v>273914.05</v>
      </c>
      <c r="K384" s="172"/>
      <c r="L384" s="177"/>
      <c r="M384" s="178"/>
      <c r="N384" s="179"/>
      <c r="O384" s="179"/>
      <c r="P384" s="180">
        <f>SUM(P385:P425)</f>
        <v>0</v>
      </c>
      <c r="Q384" s="179"/>
      <c r="R384" s="180">
        <f>SUM(R385:R425)</f>
        <v>13.314850000000002</v>
      </c>
      <c r="S384" s="179"/>
      <c r="T384" s="181">
        <f>SUM(T385:T425)</f>
        <v>0</v>
      </c>
      <c r="AR384" s="182" t="s">
        <v>93</v>
      </c>
      <c r="AT384" s="183" t="s">
        <v>84</v>
      </c>
      <c r="AU384" s="183" t="s">
        <v>93</v>
      </c>
      <c r="AY384" s="182" t="s">
        <v>134</v>
      </c>
      <c r="BK384" s="184">
        <f>SUM(BK385:BK425)</f>
        <v>273914.05</v>
      </c>
    </row>
    <row r="385" spans="1:65" s="26" customFormat="1" ht="24" customHeight="1">
      <c r="A385" s="20"/>
      <c r="B385" s="21"/>
      <c r="C385" s="187" t="s">
        <v>487</v>
      </c>
      <c r="D385" s="187" t="s">
        <v>136</v>
      </c>
      <c r="E385" s="188" t="s">
        <v>488</v>
      </c>
      <c r="F385" s="189" t="s">
        <v>489</v>
      </c>
      <c r="G385" s="190" t="s">
        <v>198</v>
      </c>
      <c r="H385" s="191">
        <v>41</v>
      </c>
      <c r="I385" s="192">
        <v>800</v>
      </c>
      <c r="J385" s="193">
        <f>ROUND(I385*H385,2)</f>
        <v>32800</v>
      </c>
      <c r="K385" s="189" t="s">
        <v>140</v>
      </c>
      <c r="L385" s="25"/>
      <c r="M385" s="194"/>
      <c r="N385" s="195" t="s">
        <v>49</v>
      </c>
      <c r="O385" s="61"/>
      <c r="P385" s="196">
        <f>O385*H385</f>
        <v>0</v>
      </c>
      <c r="Q385" s="196">
        <v>1E-05</v>
      </c>
      <c r="R385" s="196">
        <f>Q385*H385</f>
        <v>0.00041000000000000005</v>
      </c>
      <c r="S385" s="196">
        <v>0</v>
      </c>
      <c r="T385" s="197">
        <f>S385*H385</f>
        <v>0</v>
      </c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R385" s="198" t="s">
        <v>141</v>
      </c>
      <c r="AT385" s="198" t="s">
        <v>136</v>
      </c>
      <c r="AU385" s="198" t="s">
        <v>20</v>
      </c>
      <c r="AY385" s="3" t="s">
        <v>134</v>
      </c>
      <c r="BE385" s="199">
        <f>IF(N385="základní",J385,0)</f>
        <v>32800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3" t="s">
        <v>93</v>
      </c>
      <c r="BK385" s="199">
        <f>ROUND(I385*H385,2)</f>
        <v>32800</v>
      </c>
      <c r="BL385" s="3" t="s">
        <v>141</v>
      </c>
      <c r="BM385" s="198" t="s">
        <v>490</v>
      </c>
    </row>
    <row r="386" spans="1:47" s="26" customFormat="1" ht="29.25">
      <c r="A386" s="20"/>
      <c r="B386" s="21"/>
      <c r="C386" s="22"/>
      <c r="D386" s="200" t="s">
        <v>143</v>
      </c>
      <c r="E386" s="22"/>
      <c r="F386" s="201" t="s">
        <v>491</v>
      </c>
      <c r="G386" s="22"/>
      <c r="H386" s="22"/>
      <c r="I386" s="202"/>
      <c r="J386" s="22"/>
      <c r="K386" s="22"/>
      <c r="L386" s="25"/>
      <c r="M386" s="203"/>
      <c r="N386" s="204"/>
      <c r="O386" s="61"/>
      <c r="P386" s="61"/>
      <c r="Q386" s="61"/>
      <c r="R386" s="61"/>
      <c r="S386" s="61"/>
      <c r="T386" s="62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T386" s="3" t="s">
        <v>143</v>
      </c>
      <c r="AU386" s="3" t="s">
        <v>20</v>
      </c>
    </row>
    <row r="387" spans="1:65" s="26" customFormat="1" ht="16.5" customHeight="1">
      <c r="A387" s="20"/>
      <c r="B387" s="21"/>
      <c r="C387" s="240" t="s">
        <v>492</v>
      </c>
      <c r="D387" s="240" t="s">
        <v>287</v>
      </c>
      <c r="E387" s="241" t="s">
        <v>493</v>
      </c>
      <c r="F387" s="242" t="s">
        <v>494</v>
      </c>
      <c r="G387" s="243" t="s">
        <v>198</v>
      </c>
      <c r="H387" s="244">
        <v>41.41</v>
      </c>
      <c r="I387" s="245">
        <v>1205</v>
      </c>
      <c r="J387" s="246">
        <f>ROUND(I387*H387,2)</f>
        <v>49899.05</v>
      </c>
      <c r="K387" s="242" t="s">
        <v>140</v>
      </c>
      <c r="L387" s="247"/>
      <c r="M387" s="248"/>
      <c r="N387" s="249" t="s">
        <v>49</v>
      </c>
      <c r="O387" s="61"/>
      <c r="P387" s="196">
        <f>O387*H387</f>
        <v>0</v>
      </c>
      <c r="Q387" s="196">
        <v>0.188</v>
      </c>
      <c r="R387" s="196">
        <f>Q387*H387</f>
        <v>7.78508</v>
      </c>
      <c r="S387" s="196">
        <v>0</v>
      </c>
      <c r="T387" s="197">
        <f>S387*H387</f>
        <v>0</v>
      </c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R387" s="198" t="s">
        <v>184</v>
      </c>
      <c r="AT387" s="198" t="s">
        <v>287</v>
      </c>
      <c r="AU387" s="198" t="s">
        <v>20</v>
      </c>
      <c r="AY387" s="3" t="s">
        <v>134</v>
      </c>
      <c r="BE387" s="199">
        <f>IF(N387="základní",J387,0)</f>
        <v>49899.05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3" t="s">
        <v>93</v>
      </c>
      <c r="BK387" s="199">
        <f>ROUND(I387*H387,2)</f>
        <v>49899.05</v>
      </c>
      <c r="BL387" s="3" t="s">
        <v>141</v>
      </c>
      <c r="BM387" s="198" t="s">
        <v>495</v>
      </c>
    </row>
    <row r="388" spans="1:47" s="26" customFormat="1" ht="11.25">
      <c r="A388" s="20"/>
      <c r="B388" s="21"/>
      <c r="C388" s="22"/>
      <c r="D388" s="200" t="s">
        <v>143</v>
      </c>
      <c r="E388" s="22"/>
      <c r="F388" s="201" t="s">
        <v>494</v>
      </c>
      <c r="G388" s="22"/>
      <c r="H388" s="22"/>
      <c r="I388" s="202"/>
      <c r="J388" s="22"/>
      <c r="K388" s="22"/>
      <c r="L388" s="25"/>
      <c r="M388" s="203"/>
      <c r="N388" s="204"/>
      <c r="O388" s="61"/>
      <c r="P388" s="61"/>
      <c r="Q388" s="61"/>
      <c r="R388" s="61"/>
      <c r="S388" s="61"/>
      <c r="T388" s="62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T388" s="3" t="s">
        <v>143</v>
      </c>
      <c r="AU388" s="3" t="s">
        <v>20</v>
      </c>
    </row>
    <row r="389" spans="2:51" s="216" customFormat="1" ht="11.25">
      <c r="B389" s="217"/>
      <c r="C389" s="218"/>
      <c r="D389" s="200" t="s">
        <v>145</v>
      </c>
      <c r="E389" s="218"/>
      <c r="F389" s="220" t="s">
        <v>496</v>
      </c>
      <c r="G389" s="218"/>
      <c r="H389" s="221">
        <v>41.41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145</v>
      </c>
      <c r="AU389" s="227" t="s">
        <v>20</v>
      </c>
      <c r="AV389" s="216" t="s">
        <v>20</v>
      </c>
      <c r="AW389" s="216" t="s">
        <v>3</v>
      </c>
      <c r="AX389" s="216" t="s">
        <v>93</v>
      </c>
      <c r="AY389" s="227" t="s">
        <v>134</v>
      </c>
    </row>
    <row r="390" spans="1:65" s="26" customFormat="1" ht="24" customHeight="1">
      <c r="A390" s="20"/>
      <c r="B390" s="21"/>
      <c r="C390" s="187" t="s">
        <v>497</v>
      </c>
      <c r="D390" s="187" t="s">
        <v>136</v>
      </c>
      <c r="E390" s="188" t="s">
        <v>498</v>
      </c>
      <c r="F390" s="189" t="s">
        <v>499</v>
      </c>
      <c r="G390" s="190" t="s">
        <v>198</v>
      </c>
      <c r="H390" s="191">
        <v>20</v>
      </c>
      <c r="I390" s="192">
        <v>180</v>
      </c>
      <c r="J390" s="193">
        <f>ROUND(I390*H390,2)</f>
        <v>3600</v>
      </c>
      <c r="K390" s="189" t="s">
        <v>140</v>
      </c>
      <c r="L390" s="25"/>
      <c r="M390" s="194"/>
      <c r="N390" s="195" t="s">
        <v>49</v>
      </c>
      <c r="O390" s="61"/>
      <c r="P390" s="196">
        <f>O390*H390</f>
        <v>0</v>
      </c>
      <c r="Q390" s="196">
        <v>1E-05</v>
      </c>
      <c r="R390" s="196">
        <f>Q390*H390</f>
        <v>0.0002</v>
      </c>
      <c r="S390" s="196">
        <v>0</v>
      </c>
      <c r="T390" s="197">
        <f>S390*H390</f>
        <v>0</v>
      </c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R390" s="198" t="s">
        <v>141</v>
      </c>
      <c r="AT390" s="198" t="s">
        <v>136</v>
      </c>
      <c r="AU390" s="198" t="s">
        <v>20</v>
      </c>
      <c r="AY390" s="3" t="s">
        <v>134</v>
      </c>
      <c r="BE390" s="199">
        <f>IF(N390="základní",J390,0)</f>
        <v>3600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3" t="s">
        <v>93</v>
      </c>
      <c r="BK390" s="199">
        <f>ROUND(I390*H390,2)</f>
        <v>3600</v>
      </c>
      <c r="BL390" s="3" t="s">
        <v>141</v>
      </c>
      <c r="BM390" s="198" t="s">
        <v>500</v>
      </c>
    </row>
    <row r="391" spans="1:47" s="26" customFormat="1" ht="19.5">
      <c r="A391" s="20"/>
      <c r="B391" s="21"/>
      <c r="C391" s="22"/>
      <c r="D391" s="200" t="s">
        <v>143</v>
      </c>
      <c r="E391" s="22"/>
      <c r="F391" s="201" t="s">
        <v>501</v>
      </c>
      <c r="G391" s="22"/>
      <c r="H391" s="22"/>
      <c r="I391" s="202"/>
      <c r="J391" s="22"/>
      <c r="K391" s="22"/>
      <c r="L391" s="25"/>
      <c r="M391" s="203"/>
      <c r="N391" s="204"/>
      <c r="O391" s="61"/>
      <c r="P391" s="61"/>
      <c r="Q391" s="61"/>
      <c r="R391" s="61"/>
      <c r="S391" s="61"/>
      <c r="T391" s="62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T391" s="3" t="s">
        <v>143</v>
      </c>
      <c r="AU391" s="3" t="s">
        <v>20</v>
      </c>
    </row>
    <row r="392" spans="2:51" s="216" customFormat="1" ht="11.25">
      <c r="B392" s="217"/>
      <c r="C392" s="218"/>
      <c r="D392" s="200" t="s">
        <v>145</v>
      </c>
      <c r="E392" s="219"/>
      <c r="F392" s="220" t="s">
        <v>265</v>
      </c>
      <c r="G392" s="218"/>
      <c r="H392" s="221">
        <v>20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145</v>
      </c>
      <c r="AU392" s="227" t="s">
        <v>20</v>
      </c>
      <c r="AV392" s="216" t="s">
        <v>20</v>
      </c>
      <c r="AW392" s="216" t="s">
        <v>39</v>
      </c>
      <c r="AX392" s="216" t="s">
        <v>85</v>
      </c>
      <c r="AY392" s="227" t="s">
        <v>134</v>
      </c>
    </row>
    <row r="393" spans="2:51" s="228" customFormat="1" ht="11.25">
      <c r="B393" s="229"/>
      <c r="C393" s="230"/>
      <c r="D393" s="200" t="s">
        <v>145</v>
      </c>
      <c r="E393" s="231"/>
      <c r="F393" s="232" t="s">
        <v>147</v>
      </c>
      <c r="G393" s="230"/>
      <c r="H393" s="233">
        <v>20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145</v>
      </c>
      <c r="AU393" s="239" t="s">
        <v>20</v>
      </c>
      <c r="AV393" s="228" t="s">
        <v>141</v>
      </c>
      <c r="AW393" s="228" t="s">
        <v>39</v>
      </c>
      <c r="AX393" s="228" t="s">
        <v>93</v>
      </c>
      <c r="AY393" s="239" t="s">
        <v>134</v>
      </c>
    </row>
    <row r="394" spans="1:65" s="26" customFormat="1" ht="24" customHeight="1">
      <c r="A394" s="20"/>
      <c r="B394" s="21"/>
      <c r="C394" s="240" t="s">
        <v>502</v>
      </c>
      <c r="D394" s="240" t="s">
        <v>287</v>
      </c>
      <c r="E394" s="241" t="s">
        <v>503</v>
      </c>
      <c r="F394" s="242" t="s">
        <v>504</v>
      </c>
      <c r="G394" s="243" t="s">
        <v>198</v>
      </c>
      <c r="H394" s="244">
        <v>20.3</v>
      </c>
      <c r="I394" s="245">
        <v>1450</v>
      </c>
      <c r="J394" s="246">
        <f>ROUND(I394*H394,2)</f>
        <v>29435</v>
      </c>
      <c r="K394" s="242" t="s">
        <v>140</v>
      </c>
      <c r="L394" s="247"/>
      <c r="M394" s="248"/>
      <c r="N394" s="249" t="s">
        <v>49</v>
      </c>
      <c r="O394" s="61"/>
      <c r="P394" s="196">
        <f>O394*H394</f>
        <v>0</v>
      </c>
      <c r="Q394" s="196">
        <v>0.0046</v>
      </c>
      <c r="R394" s="196">
        <f>Q394*H394</f>
        <v>0.09338</v>
      </c>
      <c r="S394" s="196">
        <v>0</v>
      </c>
      <c r="T394" s="197">
        <f>S394*H394</f>
        <v>0</v>
      </c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R394" s="198" t="s">
        <v>184</v>
      </c>
      <c r="AT394" s="198" t="s">
        <v>287</v>
      </c>
      <c r="AU394" s="198" t="s">
        <v>20</v>
      </c>
      <c r="AY394" s="3" t="s">
        <v>134</v>
      </c>
      <c r="BE394" s="199">
        <f>IF(N394="základní",J394,0)</f>
        <v>29435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3" t="s">
        <v>93</v>
      </c>
      <c r="BK394" s="199">
        <f>ROUND(I394*H394,2)</f>
        <v>29435</v>
      </c>
      <c r="BL394" s="3" t="s">
        <v>141</v>
      </c>
      <c r="BM394" s="198" t="s">
        <v>505</v>
      </c>
    </row>
    <row r="395" spans="1:47" s="26" customFormat="1" ht="19.5">
      <c r="A395" s="20"/>
      <c r="B395" s="21"/>
      <c r="C395" s="22"/>
      <c r="D395" s="200" t="s">
        <v>143</v>
      </c>
      <c r="E395" s="22"/>
      <c r="F395" s="201" t="s">
        <v>504</v>
      </c>
      <c r="G395" s="22"/>
      <c r="H395" s="22"/>
      <c r="I395" s="202"/>
      <c r="J395" s="22"/>
      <c r="K395" s="22"/>
      <c r="L395" s="25"/>
      <c r="M395" s="203"/>
      <c r="N395" s="204"/>
      <c r="O395" s="61"/>
      <c r="P395" s="61"/>
      <c r="Q395" s="61"/>
      <c r="R395" s="61"/>
      <c r="S395" s="61"/>
      <c r="T395" s="62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T395" s="3" t="s">
        <v>143</v>
      </c>
      <c r="AU395" s="3" t="s">
        <v>20</v>
      </c>
    </row>
    <row r="396" spans="2:51" s="216" customFormat="1" ht="11.25">
      <c r="B396" s="217"/>
      <c r="C396" s="218"/>
      <c r="D396" s="200" t="s">
        <v>145</v>
      </c>
      <c r="E396" s="218"/>
      <c r="F396" s="220" t="s">
        <v>506</v>
      </c>
      <c r="G396" s="218"/>
      <c r="H396" s="221">
        <v>20.3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145</v>
      </c>
      <c r="AU396" s="227" t="s">
        <v>20</v>
      </c>
      <c r="AV396" s="216" t="s">
        <v>20</v>
      </c>
      <c r="AW396" s="216" t="s">
        <v>3</v>
      </c>
      <c r="AX396" s="216" t="s">
        <v>93</v>
      </c>
      <c r="AY396" s="227" t="s">
        <v>134</v>
      </c>
    </row>
    <row r="397" spans="1:65" s="26" customFormat="1" ht="24" customHeight="1">
      <c r="A397" s="20"/>
      <c r="B397" s="21"/>
      <c r="C397" s="187" t="s">
        <v>507</v>
      </c>
      <c r="D397" s="187" t="s">
        <v>136</v>
      </c>
      <c r="E397" s="188" t="s">
        <v>508</v>
      </c>
      <c r="F397" s="189" t="s">
        <v>509</v>
      </c>
      <c r="G397" s="190" t="s">
        <v>367</v>
      </c>
      <c r="H397" s="191">
        <v>1</v>
      </c>
      <c r="I397" s="192">
        <v>19500</v>
      </c>
      <c r="J397" s="193">
        <f>ROUND(I397*H397,2)</f>
        <v>19500</v>
      </c>
      <c r="K397" s="189" t="s">
        <v>140</v>
      </c>
      <c r="L397" s="25"/>
      <c r="M397" s="194"/>
      <c r="N397" s="195" t="s">
        <v>49</v>
      </c>
      <c r="O397" s="61"/>
      <c r="P397" s="196">
        <f>O397*H397</f>
        <v>0</v>
      </c>
      <c r="Q397" s="196">
        <v>2.61488</v>
      </c>
      <c r="R397" s="196">
        <f>Q397*H397</f>
        <v>2.61488</v>
      </c>
      <c r="S397" s="196">
        <v>0</v>
      </c>
      <c r="T397" s="197">
        <f>S397*H397</f>
        <v>0</v>
      </c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R397" s="198" t="s">
        <v>141</v>
      </c>
      <c r="AT397" s="198" t="s">
        <v>136</v>
      </c>
      <c r="AU397" s="198" t="s">
        <v>20</v>
      </c>
      <c r="AY397" s="3" t="s">
        <v>134</v>
      </c>
      <c r="BE397" s="199">
        <f>IF(N397="základní",J397,0)</f>
        <v>19500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3" t="s">
        <v>93</v>
      </c>
      <c r="BK397" s="199">
        <f>ROUND(I397*H397,2)</f>
        <v>19500</v>
      </c>
      <c r="BL397" s="3" t="s">
        <v>141</v>
      </c>
      <c r="BM397" s="198" t="s">
        <v>510</v>
      </c>
    </row>
    <row r="398" spans="1:47" s="26" customFormat="1" ht="19.5">
      <c r="A398" s="20"/>
      <c r="B398" s="21"/>
      <c r="C398" s="22"/>
      <c r="D398" s="200" t="s">
        <v>143</v>
      </c>
      <c r="E398" s="22"/>
      <c r="F398" s="201" t="s">
        <v>511</v>
      </c>
      <c r="G398" s="22"/>
      <c r="H398" s="22"/>
      <c r="I398" s="202"/>
      <c r="J398" s="22"/>
      <c r="K398" s="22"/>
      <c r="L398" s="25"/>
      <c r="M398" s="203"/>
      <c r="N398" s="204"/>
      <c r="O398" s="61"/>
      <c r="P398" s="61"/>
      <c r="Q398" s="61"/>
      <c r="R398" s="61"/>
      <c r="S398" s="61"/>
      <c r="T398" s="62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T398" s="3" t="s">
        <v>143</v>
      </c>
      <c r="AU398" s="3" t="s">
        <v>20</v>
      </c>
    </row>
    <row r="399" spans="2:51" s="216" customFormat="1" ht="11.25">
      <c r="B399" s="217"/>
      <c r="C399" s="218"/>
      <c r="D399" s="200" t="s">
        <v>145</v>
      </c>
      <c r="E399" s="219"/>
      <c r="F399" s="220" t="s">
        <v>93</v>
      </c>
      <c r="G399" s="218"/>
      <c r="H399" s="221">
        <v>1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145</v>
      </c>
      <c r="AU399" s="227" t="s">
        <v>20</v>
      </c>
      <c r="AV399" s="216" t="s">
        <v>20</v>
      </c>
      <c r="AW399" s="216" t="s">
        <v>39</v>
      </c>
      <c r="AX399" s="216" t="s">
        <v>85</v>
      </c>
      <c r="AY399" s="227" t="s">
        <v>134</v>
      </c>
    </row>
    <row r="400" spans="2:51" s="228" customFormat="1" ht="11.25">
      <c r="B400" s="229"/>
      <c r="C400" s="230"/>
      <c r="D400" s="200" t="s">
        <v>145</v>
      </c>
      <c r="E400" s="231"/>
      <c r="F400" s="232" t="s">
        <v>147</v>
      </c>
      <c r="G400" s="230"/>
      <c r="H400" s="233">
        <v>1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145</v>
      </c>
      <c r="AU400" s="239" t="s">
        <v>20</v>
      </c>
      <c r="AV400" s="228" t="s">
        <v>141</v>
      </c>
      <c r="AW400" s="228" t="s">
        <v>39</v>
      </c>
      <c r="AX400" s="228" t="s">
        <v>93</v>
      </c>
      <c r="AY400" s="239" t="s">
        <v>134</v>
      </c>
    </row>
    <row r="401" spans="1:65" s="26" customFormat="1" ht="24" customHeight="1">
      <c r="A401" s="20"/>
      <c r="B401" s="21"/>
      <c r="C401" s="187" t="s">
        <v>512</v>
      </c>
      <c r="D401" s="187" t="s">
        <v>136</v>
      </c>
      <c r="E401" s="188" t="s">
        <v>513</v>
      </c>
      <c r="F401" s="189" t="s">
        <v>514</v>
      </c>
      <c r="G401" s="190" t="s">
        <v>367</v>
      </c>
      <c r="H401" s="191">
        <v>4</v>
      </c>
      <c r="I401" s="192">
        <v>8600</v>
      </c>
      <c r="J401" s="193">
        <f>ROUND(I401*H401,2)</f>
        <v>34400</v>
      </c>
      <c r="K401" s="189" t="s">
        <v>140</v>
      </c>
      <c r="L401" s="25"/>
      <c r="M401" s="194"/>
      <c r="N401" s="195" t="s">
        <v>49</v>
      </c>
      <c r="O401" s="61"/>
      <c r="P401" s="196">
        <f>O401*H401</f>
        <v>0</v>
      </c>
      <c r="Q401" s="196">
        <v>0.34090000000000004</v>
      </c>
      <c r="R401" s="196">
        <f>Q401*H401</f>
        <v>1.3636000000000001</v>
      </c>
      <c r="S401" s="196">
        <v>0</v>
      </c>
      <c r="T401" s="197">
        <f>S401*H401</f>
        <v>0</v>
      </c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R401" s="198" t="s">
        <v>141</v>
      </c>
      <c r="AT401" s="198" t="s">
        <v>136</v>
      </c>
      <c r="AU401" s="198" t="s">
        <v>20</v>
      </c>
      <c r="AY401" s="3" t="s">
        <v>134</v>
      </c>
      <c r="BE401" s="199">
        <f>IF(N401="základní",J401,0)</f>
        <v>34400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3" t="s">
        <v>93</v>
      </c>
      <c r="BK401" s="199">
        <f>ROUND(I401*H401,2)</f>
        <v>34400</v>
      </c>
      <c r="BL401" s="3" t="s">
        <v>141</v>
      </c>
      <c r="BM401" s="198" t="s">
        <v>515</v>
      </c>
    </row>
    <row r="402" spans="1:47" s="26" customFormat="1" ht="19.5">
      <c r="A402" s="20"/>
      <c r="B402" s="21"/>
      <c r="C402" s="22"/>
      <c r="D402" s="200" t="s">
        <v>143</v>
      </c>
      <c r="E402" s="22"/>
      <c r="F402" s="201" t="s">
        <v>516</v>
      </c>
      <c r="G402" s="22"/>
      <c r="H402" s="22"/>
      <c r="I402" s="202"/>
      <c r="J402" s="22"/>
      <c r="K402" s="22"/>
      <c r="L402" s="25"/>
      <c r="M402" s="203"/>
      <c r="N402" s="204"/>
      <c r="O402" s="61"/>
      <c r="P402" s="61"/>
      <c r="Q402" s="61"/>
      <c r="R402" s="61"/>
      <c r="S402" s="61"/>
      <c r="T402" s="62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T402" s="3" t="s">
        <v>143</v>
      </c>
      <c r="AU402" s="3" t="s">
        <v>20</v>
      </c>
    </row>
    <row r="403" spans="1:65" s="26" customFormat="1" ht="24" customHeight="1">
      <c r="A403" s="20"/>
      <c r="B403" s="21"/>
      <c r="C403" s="240" t="s">
        <v>517</v>
      </c>
      <c r="D403" s="240" t="s">
        <v>287</v>
      </c>
      <c r="E403" s="241" t="s">
        <v>518</v>
      </c>
      <c r="F403" s="242" t="s">
        <v>519</v>
      </c>
      <c r="G403" s="243" t="s">
        <v>367</v>
      </c>
      <c r="H403" s="244">
        <v>4</v>
      </c>
      <c r="I403" s="245">
        <v>5100</v>
      </c>
      <c r="J403" s="246">
        <f>ROUND(I403*H403,2)</f>
        <v>20400</v>
      </c>
      <c r="K403" s="242" t="s">
        <v>140</v>
      </c>
      <c r="L403" s="247"/>
      <c r="M403" s="248"/>
      <c r="N403" s="249" t="s">
        <v>49</v>
      </c>
      <c r="O403" s="61"/>
      <c r="P403" s="196">
        <f>O403*H403</f>
        <v>0</v>
      </c>
      <c r="Q403" s="196">
        <v>0.0047</v>
      </c>
      <c r="R403" s="196">
        <f>Q403*H403</f>
        <v>0.0188</v>
      </c>
      <c r="S403" s="196">
        <v>0</v>
      </c>
      <c r="T403" s="197">
        <f>S403*H403</f>
        <v>0</v>
      </c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R403" s="198" t="s">
        <v>184</v>
      </c>
      <c r="AT403" s="198" t="s">
        <v>287</v>
      </c>
      <c r="AU403" s="198" t="s">
        <v>20</v>
      </c>
      <c r="AY403" s="3" t="s">
        <v>134</v>
      </c>
      <c r="BE403" s="199">
        <f>IF(N403="základní",J403,0)</f>
        <v>20400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3" t="s">
        <v>93</v>
      </c>
      <c r="BK403" s="199">
        <f>ROUND(I403*H403,2)</f>
        <v>20400</v>
      </c>
      <c r="BL403" s="3" t="s">
        <v>141</v>
      </c>
      <c r="BM403" s="198" t="s">
        <v>520</v>
      </c>
    </row>
    <row r="404" spans="1:47" s="26" customFormat="1" ht="19.5">
      <c r="A404" s="20"/>
      <c r="B404" s="21"/>
      <c r="C404" s="22"/>
      <c r="D404" s="200" t="s">
        <v>143</v>
      </c>
      <c r="E404" s="22"/>
      <c r="F404" s="201" t="s">
        <v>519</v>
      </c>
      <c r="G404" s="22"/>
      <c r="H404" s="22"/>
      <c r="I404" s="202"/>
      <c r="J404" s="22"/>
      <c r="K404" s="22"/>
      <c r="L404" s="25"/>
      <c r="M404" s="203"/>
      <c r="N404" s="204"/>
      <c r="O404" s="61"/>
      <c r="P404" s="61"/>
      <c r="Q404" s="61"/>
      <c r="R404" s="61"/>
      <c r="S404" s="61"/>
      <c r="T404" s="62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T404" s="3" t="s">
        <v>143</v>
      </c>
      <c r="AU404" s="3" t="s">
        <v>20</v>
      </c>
    </row>
    <row r="405" spans="1:65" s="26" customFormat="1" ht="24" customHeight="1">
      <c r="A405" s="20"/>
      <c r="B405" s="21"/>
      <c r="C405" s="187" t="s">
        <v>521</v>
      </c>
      <c r="D405" s="187" t="s">
        <v>136</v>
      </c>
      <c r="E405" s="188" t="s">
        <v>522</v>
      </c>
      <c r="F405" s="189" t="s">
        <v>523</v>
      </c>
      <c r="G405" s="190" t="s">
        <v>367</v>
      </c>
      <c r="H405" s="191">
        <v>5</v>
      </c>
      <c r="I405" s="192">
        <v>1200</v>
      </c>
      <c r="J405" s="193">
        <f>ROUND(I405*H405,2)</f>
        <v>6000</v>
      </c>
      <c r="K405" s="189" t="s">
        <v>140</v>
      </c>
      <c r="L405" s="25"/>
      <c r="M405" s="194"/>
      <c r="N405" s="195" t="s">
        <v>49</v>
      </c>
      <c r="O405" s="61"/>
      <c r="P405" s="196">
        <f>O405*H405</f>
        <v>0</v>
      </c>
      <c r="Q405" s="196">
        <v>0.21734</v>
      </c>
      <c r="R405" s="196">
        <f>Q405*H405</f>
        <v>1.0867</v>
      </c>
      <c r="S405" s="196">
        <v>0</v>
      </c>
      <c r="T405" s="197">
        <f>S405*H405</f>
        <v>0</v>
      </c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R405" s="198" t="s">
        <v>141</v>
      </c>
      <c r="AT405" s="198" t="s">
        <v>136</v>
      </c>
      <c r="AU405" s="198" t="s">
        <v>20</v>
      </c>
      <c r="AY405" s="3" t="s">
        <v>134</v>
      </c>
      <c r="BE405" s="199">
        <f>IF(N405="základní",J405,0)</f>
        <v>6000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3" t="s">
        <v>93</v>
      </c>
      <c r="BK405" s="199">
        <f>ROUND(I405*H405,2)</f>
        <v>6000</v>
      </c>
      <c r="BL405" s="3" t="s">
        <v>141</v>
      </c>
      <c r="BM405" s="198" t="s">
        <v>524</v>
      </c>
    </row>
    <row r="406" spans="1:47" s="26" customFormat="1" ht="19.5">
      <c r="A406" s="20"/>
      <c r="B406" s="21"/>
      <c r="C406" s="22"/>
      <c r="D406" s="200" t="s">
        <v>143</v>
      </c>
      <c r="E406" s="22"/>
      <c r="F406" s="201" t="s">
        <v>523</v>
      </c>
      <c r="G406" s="22"/>
      <c r="H406" s="22"/>
      <c r="I406" s="202"/>
      <c r="J406" s="22"/>
      <c r="K406" s="22"/>
      <c r="L406" s="25"/>
      <c r="M406" s="203"/>
      <c r="N406" s="204"/>
      <c r="O406" s="61"/>
      <c r="P406" s="61"/>
      <c r="Q406" s="61"/>
      <c r="R406" s="61"/>
      <c r="S406" s="61"/>
      <c r="T406" s="62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T406" s="3" t="s">
        <v>143</v>
      </c>
      <c r="AU406" s="3" t="s">
        <v>20</v>
      </c>
    </row>
    <row r="407" spans="2:51" s="205" customFormat="1" ht="11.25">
      <c r="B407" s="206"/>
      <c r="C407" s="207"/>
      <c r="D407" s="200" t="s">
        <v>145</v>
      </c>
      <c r="E407" s="208"/>
      <c r="F407" s="209" t="s">
        <v>386</v>
      </c>
      <c r="G407" s="207"/>
      <c r="H407" s="208"/>
      <c r="I407" s="210"/>
      <c r="J407" s="207"/>
      <c r="K407" s="207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145</v>
      </c>
      <c r="AU407" s="215" t="s">
        <v>20</v>
      </c>
      <c r="AV407" s="205" t="s">
        <v>93</v>
      </c>
      <c r="AW407" s="205" t="s">
        <v>39</v>
      </c>
      <c r="AX407" s="205" t="s">
        <v>85</v>
      </c>
      <c r="AY407" s="215" t="s">
        <v>134</v>
      </c>
    </row>
    <row r="408" spans="2:51" s="216" customFormat="1" ht="11.25">
      <c r="B408" s="217"/>
      <c r="C408" s="218"/>
      <c r="D408" s="200" t="s">
        <v>145</v>
      </c>
      <c r="E408" s="219"/>
      <c r="F408" s="220" t="s">
        <v>141</v>
      </c>
      <c r="G408" s="218"/>
      <c r="H408" s="221">
        <v>4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145</v>
      </c>
      <c r="AU408" s="227" t="s">
        <v>20</v>
      </c>
      <c r="AV408" s="216" t="s">
        <v>20</v>
      </c>
      <c r="AW408" s="216" t="s">
        <v>39</v>
      </c>
      <c r="AX408" s="216" t="s">
        <v>85</v>
      </c>
      <c r="AY408" s="227" t="s">
        <v>134</v>
      </c>
    </row>
    <row r="409" spans="2:51" s="205" customFormat="1" ht="11.25">
      <c r="B409" s="206"/>
      <c r="C409" s="207"/>
      <c r="D409" s="200" t="s">
        <v>145</v>
      </c>
      <c r="E409" s="208"/>
      <c r="F409" s="209" t="s">
        <v>525</v>
      </c>
      <c r="G409" s="207"/>
      <c r="H409" s="208"/>
      <c r="I409" s="210"/>
      <c r="J409" s="207"/>
      <c r="K409" s="207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145</v>
      </c>
      <c r="AU409" s="215" t="s">
        <v>20</v>
      </c>
      <c r="AV409" s="205" t="s">
        <v>93</v>
      </c>
      <c r="AW409" s="205" t="s">
        <v>39</v>
      </c>
      <c r="AX409" s="205" t="s">
        <v>85</v>
      </c>
      <c r="AY409" s="215" t="s">
        <v>134</v>
      </c>
    </row>
    <row r="410" spans="2:51" s="216" customFormat="1" ht="11.25">
      <c r="B410" s="217"/>
      <c r="C410" s="218"/>
      <c r="D410" s="200" t="s">
        <v>145</v>
      </c>
      <c r="E410" s="219"/>
      <c r="F410" s="220" t="s">
        <v>93</v>
      </c>
      <c r="G410" s="218"/>
      <c r="H410" s="221">
        <v>1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145</v>
      </c>
      <c r="AU410" s="227" t="s">
        <v>20</v>
      </c>
      <c r="AV410" s="216" t="s">
        <v>20</v>
      </c>
      <c r="AW410" s="216" t="s">
        <v>39</v>
      </c>
      <c r="AX410" s="216" t="s">
        <v>85</v>
      </c>
      <c r="AY410" s="227" t="s">
        <v>134</v>
      </c>
    </row>
    <row r="411" spans="2:51" s="228" customFormat="1" ht="11.25">
      <c r="B411" s="229"/>
      <c r="C411" s="230"/>
      <c r="D411" s="200" t="s">
        <v>145</v>
      </c>
      <c r="E411" s="231"/>
      <c r="F411" s="232" t="s">
        <v>147</v>
      </c>
      <c r="G411" s="230"/>
      <c r="H411" s="233">
        <v>5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145</v>
      </c>
      <c r="AU411" s="239" t="s">
        <v>20</v>
      </c>
      <c r="AV411" s="228" t="s">
        <v>141</v>
      </c>
      <c r="AW411" s="228" t="s">
        <v>39</v>
      </c>
      <c r="AX411" s="228" t="s">
        <v>93</v>
      </c>
      <c r="AY411" s="239" t="s">
        <v>134</v>
      </c>
    </row>
    <row r="412" spans="1:65" s="26" customFormat="1" ht="16.5" customHeight="1">
      <c r="A412" s="20"/>
      <c r="B412" s="21"/>
      <c r="C412" s="240" t="s">
        <v>526</v>
      </c>
      <c r="D412" s="240" t="s">
        <v>287</v>
      </c>
      <c r="E412" s="241" t="s">
        <v>527</v>
      </c>
      <c r="F412" s="242" t="s">
        <v>528</v>
      </c>
      <c r="G412" s="243" t="s">
        <v>367</v>
      </c>
      <c r="H412" s="244">
        <v>4</v>
      </c>
      <c r="I412" s="245">
        <v>3450</v>
      </c>
      <c r="J412" s="246">
        <f>ROUND(I412*H412,2)</f>
        <v>13800</v>
      </c>
      <c r="K412" s="242" t="s">
        <v>140</v>
      </c>
      <c r="L412" s="247"/>
      <c r="M412" s="248"/>
      <c r="N412" s="249" t="s">
        <v>49</v>
      </c>
      <c r="O412" s="61"/>
      <c r="P412" s="196">
        <f>O412*H412</f>
        <v>0</v>
      </c>
      <c r="Q412" s="196">
        <v>0.060000000000000005</v>
      </c>
      <c r="R412" s="196">
        <f>Q412*H412</f>
        <v>0.24000000000000002</v>
      </c>
      <c r="S412" s="196">
        <v>0</v>
      </c>
      <c r="T412" s="197">
        <f>S412*H412</f>
        <v>0</v>
      </c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R412" s="198" t="s">
        <v>184</v>
      </c>
      <c r="AT412" s="198" t="s">
        <v>287</v>
      </c>
      <c r="AU412" s="198" t="s">
        <v>20</v>
      </c>
      <c r="AY412" s="3" t="s">
        <v>134</v>
      </c>
      <c r="BE412" s="199">
        <f>IF(N412="základní",J412,0)</f>
        <v>13800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3" t="s">
        <v>93</v>
      </c>
      <c r="BK412" s="199">
        <f>ROUND(I412*H412,2)</f>
        <v>13800</v>
      </c>
      <c r="BL412" s="3" t="s">
        <v>141</v>
      </c>
      <c r="BM412" s="198" t="s">
        <v>529</v>
      </c>
    </row>
    <row r="413" spans="1:47" s="26" customFormat="1" ht="11.25">
      <c r="A413" s="20"/>
      <c r="B413" s="21"/>
      <c r="C413" s="22"/>
      <c r="D413" s="200" t="s">
        <v>143</v>
      </c>
      <c r="E413" s="22"/>
      <c r="F413" s="201" t="s">
        <v>528</v>
      </c>
      <c r="G413" s="22"/>
      <c r="H413" s="22"/>
      <c r="I413" s="202"/>
      <c r="J413" s="22"/>
      <c r="K413" s="22"/>
      <c r="L413" s="25"/>
      <c r="M413" s="203"/>
      <c r="N413" s="204"/>
      <c r="O413" s="61"/>
      <c r="P413" s="61"/>
      <c r="Q413" s="61"/>
      <c r="R413" s="61"/>
      <c r="S413" s="61"/>
      <c r="T413" s="62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T413" s="3" t="s">
        <v>143</v>
      </c>
      <c r="AU413" s="3" t="s">
        <v>20</v>
      </c>
    </row>
    <row r="414" spans="1:65" s="26" customFormat="1" ht="24" customHeight="1">
      <c r="A414" s="20"/>
      <c r="B414" s="21"/>
      <c r="C414" s="240" t="s">
        <v>530</v>
      </c>
      <c r="D414" s="240" t="s">
        <v>287</v>
      </c>
      <c r="E414" s="241" t="s">
        <v>531</v>
      </c>
      <c r="F414" s="242" t="s">
        <v>532</v>
      </c>
      <c r="G414" s="243" t="s">
        <v>367</v>
      </c>
      <c r="H414" s="244">
        <v>1</v>
      </c>
      <c r="I414" s="245">
        <v>8900</v>
      </c>
      <c r="J414" s="246">
        <f>ROUND(I414*H414,2)</f>
        <v>8900</v>
      </c>
      <c r="K414" s="242" t="s">
        <v>140</v>
      </c>
      <c r="L414" s="247"/>
      <c r="M414" s="248"/>
      <c r="N414" s="249" t="s">
        <v>49</v>
      </c>
      <c r="O414" s="61"/>
      <c r="P414" s="196">
        <f>O414*H414</f>
        <v>0</v>
      </c>
      <c r="Q414" s="196">
        <v>0.09580000000000001</v>
      </c>
      <c r="R414" s="196">
        <f>Q414*H414</f>
        <v>0.09580000000000001</v>
      </c>
      <c r="S414" s="196">
        <v>0</v>
      </c>
      <c r="T414" s="197">
        <f>S414*H414</f>
        <v>0</v>
      </c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R414" s="198" t="s">
        <v>184</v>
      </c>
      <c r="AT414" s="198" t="s">
        <v>287</v>
      </c>
      <c r="AU414" s="198" t="s">
        <v>20</v>
      </c>
      <c r="AY414" s="3" t="s">
        <v>134</v>
      </c>
      <c r="BE414" s="199">
        <f>IF(N414="základní",J414,0)</f>
        <v>8900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3" t="s">
        <v>93</v>
      </c>
      <c r="BK414" s="199">
        <f>ROUND(I414*H414,2)</f>
        <v>8900</v>
      </c>
      <c r="BL414" s="3" t="s">
        <v>141</v>
      </c>
      <c r="BM414" s="198" t="s">
        <v>533</v>
      </c>
    </row>
    <row r="415" spans="1:47" s="26" customFormat="1" ht="19.5">
      <c r="A415" s="20"/>
      <c r="B415" s="21"/>
      <c r="C415" s="22"/>
      <c r="D415" s="200" t="s">
        <v>143</v>
      </c>
      <c r="E415" s="22"/>
      <c r="F415" s="201" t="s">
        <v>532</v>
      </c>
      <c r="G415" s="22"/>
      <c r="H415" s="22"/>
      <c r="I415" s="202"/>
      <c r="J415" s="22"/>
      <c r="K415" s="22"/>
      <c r="L415" s="25"/>
      <c r="M415" s="203"/>
      <c r="N415" s="204"/>
      <c r="O415" s="61"/>
      <c r="P415" s="61"/>
      <c r="Q415" s="61"/>
      <c r="R415" s="61"/>
      <c r="S415" s="61"/>
      <c r="T415" s="62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T415" s="3" t="s">
        <v>143</v>
      </c>
      <c r="AU415" s="3" t="s">
        <v>20</v>
      </c>
    </row>
    <row r="416" spans="2:51" s="205" customFormat="1" ht="11.25">
      <c r="B416" s="206"/>
      <c r="C416" s="207"/>
      <c r="D416" s="200" t="s">
        <v>145</v>
      </c>
      <c r="E416" s="208"/>
      <c r="F416" s="209" t="s">
        <v>525</v>
      </c>
      <c r="G416" s="207"/>
      <c r="H416" s="208"/>
      <c r="I416" s="210"/>
      <c r="J416" s="207"/>
      <c r="K416" s="207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145</v>
      </c>
      <c r="AU416" s="215" t="s">
        <v>20</v>
      </c>
      <c r="AV416" s="205" t="s">
        <v>93</v>
      </c>
      <c r="AW416" s="205" t="s">
        <v>39</v>
      </c>
      <c r="AX416" s="205" t="s">
        <v>85</v>
      </c>
      <c r="AY416" s="215" t="s">
        <v>134</v>
      </c>
    </row>
    <row r="417" spans="2:51" s="216" customFormat="1" ht="11.25">
      <c r="B417" s="217"/>
      <c r="C417" s="218"/>
      <c r="D417" s="200" t="s">
        <v>145</v>
      </c>
      <c r="E417" s="219"/>
      <c r="F417" s="220" t="s">
        <v>93</v>
      </c>
      <c r="G417" s="218"/>
      <c r="H417" s="221">
        <v>1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145</v>
      </c>
      <c r="AU417" s="227" t="s">
        <v>20</v>
      </c>
      <c r="AV417" s="216" t="s">
        <v>20</v>
      </c>
      <c r="AW417" s="216" t="s">
        <v>39</v>
      </c>
      <c r="AX417" s="216" t="s">
        <v>85</v>
      </c>
      <c r="AY417" s="227" t="s">
        <v>134</v>
      </c>
    </row>
    <row r="418" spans="2:51" s="228" customFormat="1" ht="11.25">
      <c r="B418" s="229"/>
      <c r="C418" s="230"/>
      <c r="D418" s="200" t="s">
        <v>145</v>
      </c>
      <c r="E418" s="231"/>
      <c r="F418" s="232" t="s">
        <v>147</v>
      </c>
      <c r="G418" s="230"/>
      <c r="H418" s="233">
        <v>1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145</v>
      </c>
      <c r="AU418" s="239" t="s">
        <v>20</v>
      </c>
      <c r="AV418" s="228" t="s">
        <v>141</v>
      </c>
      <c r="AW418" s="228" t="s">
        <v>39</v>
      </c>
      <c r="AX418" s="228" t="s">
        <v>93</v>
      </c>
      <c r="AY418" s="239" t="s">
        <v>134</v>
      </c>
    </row>
    <row r="419" spans="1:65" s="26" customFormat="1" ht="24" customHeight="1">
      <c r="A419" s="20"/>
      <c r="B419" s="21"/>
      <c r="C419" s="240" t="s">
        <v>534</v>
      </c>
      <c r="D419" s="240" t="s">
        <v>287</v>
      </c>
      <c r="E419" s="241" t="s">
        <v>535</v>
      </c>
      <c r="F419" s="242" t="s">
        <v>536</v>
      </c>
      <c r="G419" s="243" t="s">
        <v>367</v>
      </c>
      <c r="H419" s="244">
        <v>4</v>
      </c>
      <c r="I419" s="245">
        <v>880</v>
      </c>
      <c r="J419" s="246">
        <f>ROUND(I419*H419,2)</f>
        <v>3520</v>
      </c>
      <c r="K419" s="242" t="s">
        <v>140</v>
      </c>
      <c r="L419" s="247"/>
      <c r="M419" s="248"/>
      <c r="N419" s="249" t="s">
        <v>49</v>
      </c>
      <c r="O419" s="61"/>
      <c r="P419" s="196">
        <f>O419*H419</f>
        <v>0</v>
      </c>
      <c r="Q419" s="196">
        <v>0.004</v>
      </c>
      <c r="R419" s="196">
        <f>Q419*H419</f>
        <v>0.016</v>
      </c>
      <c r="S419" s="196">
        <v>0</v>
      </c>
      <c r="T419" s="197">
        <f>S419*H419</f>
        <v>0</v>
      </c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R419" s="198" t="s">
        <v>184</v>
      </c>
      <c r="AT419" s="198" t="s">
        <v>287</v>
      </c>
      <c r="AU419" s="198" t="s">
        <v>20</v>
      </c>
      <c r="AY419" s="3" t="s">
        <v>134</v>
      </c>
      <c r="BE419" s="199">
        <f>IF(N419="základní",J419,0)</f>
        <v>3520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3" t="s">
        <v>93</v>
      </c>
      <c r="BK419" s="199">
        <f>ROUND(I419*H419,2)</f>
        <v>3520</v>
      </c>
      <c r="BL419" s="3" t="s">
        <v>141</v>
      </c>
      <c r="BM419" s="198" t="s">
        <v>537</v>
      </c>
    </row>
    <row r="420" spans="1:47" s="26" customFormat="1" ht="19.5">
      <c r="A420" s="20"/>
      <c r="B420" s="21"/>
      <c r="C420" s="22"/>
      <c r="D420" s="200" t="s">
        <v>143</v>
      </c>
      <c r="E420" s="22"/>
      <c r="F420" s="201" t="s">
        <v>536</v>
      </c>
      <c r="G420" s="22"/>
      <c r="H420" s="22"/>
      <c r="I420" s="202"/>
      <c r="J420" s="22"/>
      <c r="K420" s="22"/>
      <c r="L420" s="25"/>
      <c r="M420" s="203"/>
      <c r="N420" s="204"/>
      <c r="O420" s="61"/>
      <c r="P420" s="61"/>
      <c r="Q420" s="61"/>
      <c r="R420" s="61"/>
      <c r="S420" s="61"/>
      <c r="T420" s="62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T420" s="3" t="s">
        <v>143</v>
      </c>
      <c r="AU420" s="3" t="s">
        <v>20</v>
      </c>
    </row>
    <row r="421" spans="1:65" s="26" customFormat="1" ht="24" customHeight="1">
      <c r="A421" s="20"/>
      <c r="B421" s="21"/>
      <c r="C421" s="187" t="s">
        <v>538</v>
      </c>
      <c r="D421" s="187" t="s">
        <v>136</v>
      </c>
      <c r="E421" s="188" t="s">
        <v>539</v>
      </c>
      <c r="F421" s="189" t="s">
        <v>540</v>
      </c>
      <c r="G421" s="190" t="s">
        <v>205</v>
      </c>
      <c r="H421" s="191">
        <v>12.3</v>
      </c>
      <c r="I421" s="192">
        <v>4200</v>
      </c>
      <c r="J421" s="193">
        <f>ROUND(I421*H421,2)</f>
        <v>51660</v>
      </c>
      <c r="K421" s="189" t="s">
        <v>140</v>
      </c>
      <c r="L421" s="25"/>
      <c r="M421" s="194"/>
      <c r="N421" s="195" t="s">
        <v>49</v>
      </c>
      <c r="O421" s="61"/>
      <c r="P421" s="196">
        <f>O421*H421</f>
        <v>0</v>
      </c>
      <c r="Q421" s="196">
        <v>0</v>
      </c>
      <c r="R421" s="196">
        <f>Q421*H421</f>
        <v>0</v>
      </c>
      <c r="S421" s="196">
        <v>0</v>
      </c>
      <c r="T421" s="197">
        <f>S421*H421</f>
        <v>0</v>
      </c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R421" s="198" t="s">
        <v>141</v>
      </c>
      <c r="AT421" s="198" t="s">
        <v>136</v>
      </c>
      <c r="AU421" s="198" t="s">
        <v>20</v>
      </c>
      <c r="AY421" s="3" t="s">
        <v>134</v>
      </c>
      <c r="BE421" s="199">
        <f>IF(N421="základní",J421,0)</f>
        <v>51660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3" t="s">
        <v>93</v>
      </c>
      <c r="BK421" s="199">
        <f>ROUND(I421*H421,2)</f>
        <v>51660</v>
      </c>
      <c r="BL421" s="3" t="s">
        <v>141</v>
      </c>
      <c r="BM421" s="198" t="s">
        <v>541</v>
      </c>
    </row>
    <row r="422" spans="1:47" s="26" customFormat="1" ht="19.5">
      <c r="A422" s="20"/>
      <c r="B422" s="21"/>
      <c r="C422" s="22"/>
      <c r="D422" s="200" t="s">
        <v>143</v>
      </c>
      <c r="E422" s="22"/>
      <c r="F422" s="201" t="s">
        <v>542</v>
      </c>
      <c r="G422" s="22"/>
      <c r="H422" s="22"/>
      <c r="I422" s="202"/>
      <c r="J422" s="22"/>
      <c r="K422" s="22"/>
      <c r="L422" s="25"/>
      <c r="M422" s="203"/>
      <c r="N422" s="204"/>
      <c r="O422" s="61"/>
      <c r="P422" s="61"/>
      <c r="Q422" s="61"/>
      <c r="R422" s="61"/>
      <c r="S422" s="61"/>
      <c r="T422" s="62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T422" s="3" t="s">
        <v>143</v>
      </c>
      <c r="AU422" s="3" t="s">
        <v>20</v>
      </c>
    </row>
    <row r="423" spans="2:51" s="205" customFormat="1" ht="11.25">
      <c r="B423" s="206"/>
      <c r="C423" s="207"/>
      <c r="D423" s="200" t="s">
        <v>145</v>
      </c>
      <c r="E423" s="208"/>
      <c r="F423" s="209" t="s">
        <v>543</v>
      </c>
      <c r="G423" s="207"/>
      <c r="H423" s="208"/>
      <c r="I423" s="210"/>
      <c r="J423" s="207"/>
      <c r="K423" s="207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145</v>
      </c>
      <c r="AU423" s="215" t="s">
        <v>20</v>
      </c>
      <c r="AV423" s="205" t="s">
        <v>93</v>
      </c>
      <c r="AW423" s="205" t="s">
        <v>39</v>
      </c>
      <c r="AX423" s="205" t="s">
        <v>85</v>
      </c>
      <c r="AY423" s="215" t="s">
        <v>134</v>
      </c>
    </row>
    <row r="424" spans="2:51" s="216" customFormat="1" ht="11.25">
      <c r="B424" s="217"/>
      <c r="C424" s="218"/>
      <c r="D424" s="200" t="s">
        <v>145</v>
      </c>
      <c r="E424" s="219"/>
      <c r="F424" s="220" t="s">
        <v>544</v>
      </c>
      <c r="G424" s="218"/>
      <c r="H424" s="221">
        <v>12.3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145</v>
      </c>
      <c r="AU424" s="227" t="s">
        <v>20</v>
      </c>
      <c r="AV424" s="216" t="s">
        <v>20</v>
      </c>
      <c r="AW424" s="216" t="s">
        <v>39</v>
      </c>
      <c r="AX424" s="216" t="s">
        <v>85</v>
      </c>
      <c r="AY424" s="227" t="s">
        <v>134</v>
      </c>
    </row>
    <row r="425" spans="2:51" s="228" customFormat="1" ht="11.25">
      <c r="B425" s="229"/>
      <c r="C425" s="230"/>
      <c r="D425" s="200" t="s">
        <v>145</v>
      </c>
      <c r="E425" s="231"/>
      <c r="F425" s="232" t="s">
        <v>147</v>
      </c>
      <c r="G425" s="230"/>
      <c r="H425" s="233">
        <v>12.3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AT425" s="239" t="s">
        <v>145</v>
      </c>
      <c r="AU425" s="239" t="s">
        <v>20</v>
      </c>
      <c r="AV425" s="228" t="s">
        <v>141</v>
      </c>
      <c r="AW425" s="228" t="s">
        <v>39</v>
      </c>
      <c r="AX425" s="228" t="s">
        <v>93</v>
      </c>
      <c r="AY425" s="239" t="s">
        <v>134</v>
      </c>
    </row>
    <row r="426" spans="2:63" s="170" customFormat="1" ht="22.5" customHeight="1">
      <c r="B426" s="171"/>
      <c r="C426" s="172"/>
      <c r="D426" s="173" t="s">
        <v>84</v>
      </c>
      <c r="E426" s="185" t="s">
        <v>189</v>
      </c>
      <c r="F426" s="185" t="s">
        <v>545</v>
      </c>
      <c r="G426" s="172"/>
      <c r="H426" s="172"/>
      <c r="I426" s="175"/>
      <c r="J426" s="186">
        <f>BK426</f>
        <v>432474.13</v>
      </c>
      <c r="K426" s="172"/>
      <c r="L426" s="177"/>
      <c r="M426" s="178"/>
      <c r="N426" s="179"/>
      <c r="O426" s="179"/>
      <c r="P426" s="180">
        <f>SUM(P427:P526)</f>
        <v>0</v>
      </c>
      <c r="Q426" s="179"/>
      <c r="R426" s="180">
        <f>SUM(R427:R526)</f>
        <v>74.42173310000001</v>
      </c>
      <c r="S426" s="179"/>
      <c r="T426" s="181">
        <f>SUM(T427:T526)</f>
        <v>13.8375</v>
      </c>
      <c r="AR426" s="182" t="s">
        <v>93</v>
      </c>
      <c r="AT426" s="183" t="s">
        <v>84</v>
      </c>
      <c r="AU426" s="183" t="s">
        <v>93</v>
      </c>
      <c r="AY426" s="182" t="s">
        <v>134</v>
      </c>
      <c r="BK426" s="184">
        <f>SUM(BK427:BK526)</f>
        <v>432474.13</v>
      </c>
    </row>
    <row r="427" spans="1:65" s="26" customFormat="1" ht="24" customHeight="1">
      <c r="A427" s="20"/>
      <c r="B427" s="21"/>
      <c r="C427" s="187" t="s">
        <v>546</v>
      </c>
      <c r="D427" s="187" t="s">
        <v>136</v>
      </c>
      <c r="E427" s="188" t="s">
        <v>547</v>
      </c>
      <c r="F427" s="189" t="s">
        <v>548</v>
      </c>
      <c r="G427" s="190" t="s">
        <v>367</v>
      </c>
      <c r="H427" s="191">
        <v>14</v>
      </c>
      <c r="I427" s="192">
        <v>510</v>
      </c>
      <c r="J427" s="193">
        <f>ROUND(I427*H427,2)</f>
        <v>7140</v>
      </c>
      <c r="K427" s="189"/>
      <c r="L427" s="25"/>
      <c r="M427" s="194"/>
      <c r="N427" s="195" t="s">
        <v>49</v>
      </c>
      <c r="O427" s="61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R427" s="198" t="s">
        <v>141</v>
      </c>
      <c r="AT427" s="198" t="s">
        <v>136</v>
      </c>
      <c r="AU427" s="198" t="s">
        <v>20</v>
      </c>
      <c r="AY427" s="3" t="s">
        <v>134</v>
      </c>
      <c r="BE427" s="199">
        <f>IF(N427="základní",J427,0)</f>
        <v>7140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3" t="s">
        <v>93</v>
      </c>
      <c r="BK427" s="199">
        <f>ROUND(I427*H427,2)</f>
        <v>7140</v>
      </c>
      <c r="BL427" s="3" t="s">
        <v>141</v>
      </c>
      <c r="BM427" s="198" t="s">
        <v>549</v>
      </c>
    </row>
    <row r="428" spans="1:47" s="26" customFormat="1" ht="19.5">
      <c r="A428" s="20"/>
      <c r="B428" s="21"/>
      <c r="C428" s="22"/>
      <c r="D428" s="200" t="s">
        <v>143</v>
      </c>
      <c r="E428" s="22"/>
      <c r="F428" s="201" t="s">
        <v>548</v>
      </c>
      <c r="G428" s="22"/>
      <c r="H428" s="22"/>
      <c r="I428" s="202"/>
      <c r="J428" s="22"/>
      <c r="K428" s="22"/>
      <c r="L428" s="25"/>
      <c r="M428" s="203"/>
      <c r="N428" s="204"/>
      <c r="O428" s="61"/>
      <c r="P428" s="61"/>
      <c r="Q428" s="61"/>
      <c r="R428" s="61"/>
      <c r="S428" s="61"/>
      <c r="T428" s="62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T428" s="3" t="s">
        <v>143</v>
      </c>
      <c r="AU428" s="3" t="s">
        <v>20</v>
      </c>
    </row>
    <row r="429" spans="2:51" s="216" customFormat="1" ht="11.25">
      <c r="B429" s="217"/>
      <c r="C429" s="218"/>
      <c r="D429" s="200" t="s">
        <v>145</v>
      </c>
      <c r="E429" s="219"/>
      <c r="F429" s="220" t="s">
        <v>223</v>
      </c>
      <c r="G429" s="218"/>
      <c r="H429" s="221">
        <v>14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145</v>
      </c>
      <c r="AU429" s="227" t="s">
        <v>20</v>
      </c>
      <c r="AV429" s="216" t="s">
        <v>20</v>
      </c>
      <c r="AW429" s="216" t="s">
        <v>39</v>
      </c>
      <c r="AX429" s="216" t="s">
        <v>85</v>
      </c>
      <c r="AY429" s="227" t="s">
        <v>134</v>
      </c>
    </row>
    <row r="430" spans="2:51" s="228" customFormat="1" ht="11.25">
      <c r="B430" s="229"/>
      <c r="C430" s="230"/>
      <c r="D430" s="200" t="s">
        <v>145</v>
      </c>
      <c r="E430" s="231"/>
      <c r="F430" s="232" t="s">
        <v>147</v>
      </c>
      <c r="G430" s="230"/>
      <c r="H430" s="233">
        <v>14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145</v>
      </c>
      <c r="AU430" s="239" t="s">
        <v>20</v>
      </c>
      <c r="AV430" s="228" t="s">
        <v>141</v>
      </c>
      <c r="AW430" s="228" t="s">
        <v>39</v>
      </c>
      <c r="AX430" s="228" t="s">
        <v>93</v>
      </c>
      <c r="AY430" s="239" t="s">
        <v>134</v>
      </c>
    </row>
    <row r="431" spans="1:65" s="26" customFormat="1" ht="24" customHeight="1">
      <c r="A431" s="20"/>
      <c r="B431" s="21"/>
      <c r="C431" s="187" t="s">
        <v>550</v>
      </c>
      <c r="D431" s="187" t="s">
        <v>136</v>
      </c>
      <c r="E431" s="188" t="s">
        <v>551</v>
      </c>
      <c r="F431" s="189" t="s">
        <v>552</v>
      </c>
      <c r="G431" s="190" t="s">
        <v>367</v>
      </c>
      <c r="H431" s="191">
        <v>6</v>
      </c>
      <c r="I431" s="192">
        <v>990</v>
      </c>
      <c r="J431" s="193">
        <f>ROUND(I431*H431,2)</f>
        <v>5940</v>
      </c>
      <c r="K431" s="189"/>
      <c r="L431" s="25"/>
      <c r="M431" s="194"/>
      <c r="N431" s="195" t="s">
        <v>49</v>
      </c>
      <c r="O431" s="61"/>
      <c r="P431" s="196">
        <f>O431*H431</f>
        <v>0</v>
      </c>
      <c r="Q431" s="196">
        <v>0</v>
      </c>
      <c r="R431" s="196">
        <f>Q431*H431</f>
        <v>0</v>
      </c>
      <c r="S431" s="196">
        <v>0</v>
      </c>
      <c r="T431" s="197">
        <f>S431*H431</f>
        <v>0</v>
      </c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R431" s="198" t="s">
        <v>141</v>
      </c>
      <c r="AT431" s="198" t="s">
        <v>136</v>
      </c>
      <c r="AU431" s="198" t="s">
        <v>20</v>
      </c>
      <c r="AY431" s="3" t="s">
        <v>134</v>
      </c>
      <c r="BE431" s="199">
        <f>IF(N431="základní",J431,0)</f>
        <v>5940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3" t="s">
        <v>93</v>
      </c>
      <c r="BK431" s="199">
        <f>ROUND(I431*H431,2)</f>
        <v>5940</v>
      </c>
      <c r="BL431" s="3" t="s">
        <v>141</v>
      </c>
      <c r="BM431" s="198" t="s">
        <v>553</v>
      </c>
    </row>
    <row r="432" spans="1:47" s="26" customFormat="1" ht="19.5">
      <c r="A432" s="20"/>
      <c r="B432" s="21"/>
      <c r="C432" s="22"/>
      <c r="D432" s="200" t="s">
        <v>143</v>
      </c>
      <c r="E432" s="22"/>
      <c r="F432" s="201" t="s">
        <v>552</v>
      </c>
      <c r="G432" s="22"/>
      <c r="H432" s="22"/>
      <c r="I432" s="202"/>
      <c r="J432" s="22"/>
      <c r="K432" s="22"/>
      <c r="L432" s="25"/>
      <c r="M432" s="203"/>
      <c r="N432" s="204"/>
      <c r="O432" s="61"/>
      <c r="P432" s="61"/>
      <c r="Q432" s="61"/>
      <c r="R432" s="61"/>
      <c r="S432" s="61"/>
      <c r="T432" s="62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T432" s="3" t="s">
        <v>143</v>
      </c>
      <c r="AU432" s="3" t="s">
        <v>20</v>
      </c>
    </row>
    <row r="433" spans="2:51" s="216" customFormat="1" ht="11.25">
      <c r="B433" s="217"/>
      <c r="C433" s="218"/>
      <c r="D433" s="200" t="s">
        <v>145</v>
      </c>
      <c r="E433" s="219"/>
      <c r="F433" s="220" t="s">
        <v>170</v>
      </c>
      <c r="G433" s="218"/>
      <c r="H433" s="221">
        <v>6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145</v>
      </c>
      <c r="AU433" s="227" t="s">
        <v>20</v>
      </c>
      <c r="AV433" s="216" t="s">
        <v>20</v>
      </c>
      <c r="AW433" s="216" t="s">
        <v>39</v>
      </c>
      <c r="AX433" s="216" t="s">
        <v>85</v>
      </c>
      <c r="AY433" s="227" t="s">
        <v>134</v>
      </c>
    </row>
    <row r="434" spans="2:51" s="228" customFormat="1" ht="11.25">
      <c r="B434" s="229"/>
      <c r="C434" s="230"/>
      <c r="D434" s="200" t="s">
        <v>145</v>
      </c>
      <c r="E434" s="231"/>
      <c r="F434" s="232" t="s">
        <v>147</v>
      </c>
      <c r="G434" s="230"/>
      <c r="H434" s="233">
        <v>6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145</v>
      </c>
      <c r="AU434" s="239" t="s">
        <v>20</v>
      </c>
      <c r="AV434" s="228" t="s">
        <v>141</v>
      </c>
      <c r="AW434" s="228" t="s">
        <v>39</v>
      </c>
      <c r="AX434" s="228" t="s">
        <v>93</v>
      </c>
      <c r="AY434" s="239" t="s">
        <v>134</v>
      </c>
    </row>
    <row r="435" spans="1:65" s="26" customFormat="1" ht="21.75" customHeight="1">
      <c r="A435" s="20"/>
      <c r="B435" s="21"/>
      <c r="C435" s="240" t="s">
        <v>554</v>
      </c>
      <c r="D435" s="240" t="s">
        <v>287</v>
      </c>
      <c r="E435" s="241" t="s">
        <v>555</v>
      </c>
      <c r="F435" s="242" t="s">
        <v>556</v>
      </c>
      <c r="G435" s="243" t="s">
        <v>367</v>
      </c>
      <c r="H435" s="244">
        <v>14</v>
      </c>
      <c r="I435" s="245">
        <v>5200</v>
      </c>
      <c r="J435" s="246">
        <f>ROUND(I435*H435,2)</f>
        <v>72800</v>
      </c>
      <c r="K435" s="242"/>
      <c r="L435" s="247"/>
      <c r="M435" s="248"/>
      <c r="N435" s="249" t="s">
        <v>49</v>
      </c>
      <c r="O435" s="61"/>
      <c r="P435" s="196">
        <f>O435*H435</f>
        <v>0</v>
      </c>
      <c r="Q435" s="196">
        <v>0</v>
      </c>
      <c r="R435" s="196">
        <f>Q435*H435</f>
        <v>0</v>
      </c>
      <c r="S435" s="196">
        <v>0</v>
      </c>
      <c r="T435" s="197">
        <f>S435*H435</f>
        <v>0</v>
      </c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R435" s="198" t="s">
        <v>184</v>
      </c>
      <c r="AT435" s="198" t="s">
        <v>287</v>
      </c>
      <c r="AU435" s="198" t="s">
        <v>20</v>
      </c>
      <c r="AY435" s="3" t="s">
        <v>134</v>
      </c>
      <c r="BE435" s="199">
        <f>IF(N435="základní",J435,0)</f>
        <v>72800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3" t="s">
        <v>93</v>
      </c>
      <c r="BK435" s="199">
        <f>ROUND(I435*H435,2)</f>
        <v>72800</v>
      </c>
      <c r="BL435" s="3" t="s">
        <v>141</v>
      </c>
      <c r="BM435" s="198" t="s">
        <v>557</v>
      </c>
    </row>
    <row r="436" spans="1:47" s="26" customFormat="1" ht="11.25">
      <c r="A436" s="20"/>
      <c r="B436" s="21"/>
      <c r="C436" s="22"/>
      <c r="D436" s="200" t="s">
        <v>143</v>
      </c>
      <c r="E436" s="22"/>
      <c r="F436" s="201" t="s">
        <v>556</v>
      </c>
      <c r="G436" s="22"/>
      <c r="H436" s="22"/>
      <c r="I436" s="202"/>
      <c r="J436" s="22"/>
      <c r="K436" s="22"/>
      <c r="L436" s="25"/>
      <c r="M436" s="203"/>
      <c r="N436" s="204"/>
      <c r="O436" s="61"/>
      <c r="P436" s="61"/>
      <c r="Q436" s="61"/>
      <c r="R436" s="61"/>
      <c r="S436" s="61"/>
      <c r="T436" s="62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T436" s="3" t="s">
        <v>143</v>
      </c>
      <c r="AU436" s="3" t="s">
        <v>20</v>
      </c>
    </row>
    <row r="437" spans="2:51" s="216" customFormat="1" ht="11.25">
      <c r="B437" s="217"/>
      <c r="C437" s="218"/>
      <c r="D437" s="200" t="s">
        <v>145</v>
      </c>
      <c r="E437" s="219"/>
      <c r="F437" s="220" t="s">
        <v>223</v>
      </c>
      <c r="G437" s="218"/>
      <c r="H437" s="221">
        <v>14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145</v>
      </c>
      <c r="AU437" s="227" t="s">
        <v>20</v>
      </c>
      <c r="AV437" s="216" t="s">
        <v>20</v>
      </c>
      <c r="AW437" s="216" t="s">
        <v>39</v>
      </c>
      <c r="AX437" s="216" t="s">
        <v>85</v>
      </c>
      <c r="AY437" s="227" t="s">
        <v>134</v>
      </c>
    </row>
    <row r="438" spans="2:51" s="228" customFormat="1" ht="11.25">
      <c r="B438" s="229"/>
      <c r="C438" s="230"/>
      <c r="D438" s="200" t="s">
        <v>145</v>
      </c>
      <c r="E438" s="231"/>
      <c r="F438" s="232" t="s">
        <v>147</v>
      </c>
      <c r="G438" s="230"/>
      <c r="H438" s="233">
        <v>14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AT438" s="239" t="s">
        <v>145</v>
      </c>
      <c r="AU438" s="239" t="s">
        <v>20</v>
      </c>
      <c r="AV438" s="228" t="s">
        <v>141</v>
      </c>
      <c r="AW438" s="228" t="s">
        <v>39</v>
      </c>
      <c r="AX438" s="228" t="s">
        <v>93</v>
      </c>
      <c r="AY438" s="239" t="s">
        <v>134</v>
      </c>
    </row>
    <row r="439" spans="1:65" s="26" customFormat="1" ht="16.5" customHeight="1">
      <c r="A439" s="20"/>
      <c r="B439" s="21"/>
      <c r="C439" s="240" t="s">
        <v>558</v>
      </c>
      <c r="D439" s="240" t="s">
        <v>287</v>
      </c>
      <c r="E439" s="241" t="s">
        <v>559</v>
      </c>
      <c r="F439" s="242" t="s">
        <v>560</v>
      </c>
      <c r="G439" s="243" t="s">
        <v>367</v>
      </c>
      <c r="H439" s="244">
        <v>6</v>
      </c>
      <c r="I439" s="245">
        <v>800</v>
      </c>
      <c r="J439" s="246">
        <f>ROUND(I439*H439,2)</f>
        <v>4800</v>
      </c>
      <c r="K439" s="242"/>
      <c r="L439" s="247"/>
      <c r="M439" s="248"/>
      <c r="N439" s="249" t="s">
        <v>49</v>
      </c>
      <c r="O439" s="61"/>
      <c r="P439" s="196">
        <f>O439*H439</f>
        <v>0</v>
      </c>
      <c r="Q439" s="196">
        <v>0</v>
      </c>
      <c r="R439" s="196">
        <f>Q439*H439</f>
        <v>0</v>
      </c>
      <c r="S439" s="196">
        <v>0</v>
      </c>
      <c r="T439" s="197">
        <f>S439*H439</f>
        <v>0</v>
      </c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R439" s="198" t="s">
        <v>184</v>
      </c>
      <c r="AT439" s="198" t="s">
        <v>287</v>
      </c>
      <c r="AU439" s="198" t="s">
        <v>20</v>
      </c>
      <c r="AY439" s="3" t="s">
        <v>134</v>
      </c>
      <c r="BE439" s="199">
        <f>IF(N439="základní",J439,0)</f>
        <v>4800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3" t="s">
        <v>93</v>
      </c>
      <c r="BK439" s="199">
        <f>ROUND(I439*H439,2)</f>
        <v>4800</v>
      </c>
      <c r="BL439" s="3" t="s">
        <v>141</v>
      </c>
      <c r="BM439" s="198" t="s">
        <v>561</v>
      </c>
    </row>
    <row r="440" spans="1:47" s="26" customFormat="1" ht="11.25">
      <c r="A440" s="20"/>
      <c r="B440" s="21"/>
      <c r="C440" s="22"/>
      <c r="D440" s="200" t="s">
        <v>143</v>
      </c>
      <c r="E440" s="22"/>
      <c r="F440" s="201" t="s">
        <v>560</v>
      </c>
      <c r="G440" s="22"/>
      <c r="H440" s="22"/>
      <c r="I440" s="202"/>
      <c r="J440" s="22"/>
      <c r="K440" s="22"/>
      <c r="L440" s="25"/>
      <c r="M440" s="203"/>
      <c r="N440" s="204"/>
      <c r="O440" s="61"/>
      <c r="P440" s="61"/>
      <c r="Q440" s="61"/>
      <c r="R440" s="61"/>
      <c r="S440" s="61"/>
      <c r="T440" s="62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T440" s="3" t="s">
        <v>143</v>
      </c>
      <c r="AU440" s="3" t="s">
        <v>20</v>
      </c>
    </row>
    <row r="441" spans="2:51" s="216" customFormat="1" ht="11.25">
      <c r="B441" s="217"/>
      <c r="C441" s="218"/>
      <c r="D441" s="200" t="s">
        <v>145</v>
      </c>
      <c r="E441" s="219"/>
      <c r="F441" s="220" t="s">
        <v>170</v>
      </c>
      <c r="G441" s="218"/>
      <c r="H441" s="221">
        <v>6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145</v>
      </c>
      <c r="AU441" s="227" t="s">
        <v>20</v>
      </c>
      <c r="AV441" s="216" t="s">
        <v>20</v>
      </c>
      <c r="AW441" s="216" t="s">
        <v>39</v>
      </c>
      <c r="AX441" s="216" t="s">
        <v>85</v>
      </c>
      <c r="AY441" s="227" t="s">
        <v>134</v>
      </c>
    </row>
    <row r="442" spans="2:51" s="228" customFormat="1" ht="11.25">
      <c r="B442" s="229"/>
      <c r="C442" s="230"/>
      <c r="D442" s="200" t="s">
        <v>145</v>
      </c>
      <c r="E442" s="231"/>
      <c r="F442" s="232" t="s">
        <v>147</v>
      </c>
      <c r="G442" s="230"/>
      <c r="H442" s="233">
        <v>6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145</v>
      </c>
      <c r="AU442" s="239" t="s">
        <v>20</v>
      </c>
      <c r="AV442" s="228" t="s">
        <v>141</v>
      </c>
      <c r="AW442" s="228" t="s">
        <v>39</v>
      </c>
      <c r="AX442" s="228" t="s">
        <v>93</v>
      </c>
      <c r="AY442" s="239" t="s">
        <v>134</v>
      </c>
    </row>
    <row r="443" spans="1:65" s="26" customFormat="1" ht="24" customHeight="1">
      <c r="A443" s="20"/>
      <c r="B443" s="21"/>
      <c r="C443" s="187" t="s">
        <v>562</v>
      </c>
      <c r="D443" s="187" t="s">
        <v>136</v>
      </c>
      <c r="E443" s="188" t="s">
        <v>563</v>
      </c>
      <c r="F443" s="189" t="s">
        <v>564</v>
      </c>
      <c r="G443" s="190" t="s">
        <v>139</v>
      </c>
      <c r="H443" s="191">
        <v>79</v>
      </c>
      <c r="I443" s="192">
        <v>310</v>
      </c>
      <c r="J443" s="193">
        <f>ROUND(I443*H443,2)</f>
        <v>24490</v>
      </c>
      <c r="K443" s="189" t="s">
        <v>140</v>
      </c>
      <c r="L443" s="25"/>
      <c r="M443" s="194"/>
      <c r="N443" s="195" t="s">
        <v>49</v>
      </c>
      <c r="O443" s="61"/>
      <c r="P443" s="196">
        <f>O443*H443</f>
        <v>0</v>
      </c>
      <c r="Q443" s="196">
        <v>0.0015999999999999999</v>
      </c>
      <c r="R443" s="196">
        <f>Q443*H443</f>
        <v>0.12639999999999998</v>
      </c>
      <c r="S443" s="196">
        <v>0</v>
      </c>
      <c r="T443" s="197">
        <f>S443*H443</f>
        <v>0</v>
      </c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R443" s="198" t="s">
        <v>141</v>
      </c>
      <c r="AT443" s="198" t="s">
        <v>136</v>
      </c>
      <c r="AU443" s="198" t="s">
        <v>20</v>
      </c>
      <c r="AY443" s="3" t="s">
        <v>134</v>
      </c>
      <c r="BE443" s="199">
        <f>IF(N443="základní",J443,0)</f>
        <v>24490</v>
      </c>
      <c r="BF443" s="199">
        <f>IF(N443="snížená",J443,0)</f>
        <v>0</v>
      </c>
      <c r="BG443" s="199">
        <f>IF(N443="zákl. přenesená",J443,0)</f>
        <v>0</v>
      </c>
      <c r="BH443" s="199">
        <f>IF(N443="sníž. přenesená",J443,0)</f>
        <v>0</v>
      </c>
      <c r="BI443" s="199">
        <f>IF(N443="nulová",J443,0)</f>
        <v>0</v>
      </c>
      <c r="BJ443" s="3" t="s">
        <v>93</v>
      </c>
      <c r="BK443" s="199">
        <f>ROUND(I443*H443,2)</f>
        <v>24490</v>
      </c>
      <c r="BL443" s="3" t="s">
        <v>141</v>
      </c>
      <c r="BM443" s="198" t="s">
        <v>565</v>
      </c>
    </row>
    <row r="444" spans="1:47" s="26" customFormat="1" ht="19.5">
      <c r="A444" s="20"/>
      <c r="B444" s="21"/>
      <c r="C444" s="22"/>
      <c r="D444" s="200" t="s">
        <v>143</v>
      </c>
      <c r="E444" s="22"/>
      <c r="F444" s="201" t="s">
        <v>566</v>
      </c>
      <c r="G444" s="22"/>
      <c r="H444" s="22"/>
      <c r="I444" s="202"/>
      <c r="J444" s="22"/>
      <c r="K444" s="22"/>
      <c r="L444" s="25"/>
      <c r="M444" s="203"/>
      <c r="N444" s="204"/>
      <c r="O444" s="61"/>
      <c r="P444" s="61"/>
      <c r="Q444" s="61"/>
      <c r="R444" s="61"/>
      <c r="S444" s="61"/>
      <c r="T444" s="62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T444" s="3" t="s">
        <v>143</v>
      </c>
      <c r="AU444" s="3" t="s">
        <v>20</v>
      </c>
    </row>
    <row r="445" spans="2:51" s="205" customFormat="1" ht="11.25">
      <c r="B445" s="206"/>
      <c r="C445" s="207"/>
      <c r="D445" s="200" t="s">
        <v>145</v>
      </c>
      <c r="E445" s="208"/>
      <c r="F445" s="209" t="s">
        <v>567</v>
      </c>
      <c r="G445" s="207"/>
      <c r="H445" s="208"/>
      <c r="I445" s="210"/>
      <c r="J445" s="207"/>
      <c r="K445" s="207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145</v>
      </c>
      <c r="AU445" s="215" t="s">
        <v>20</v>
      </c>
      <c r="AV445" s="205" t="s">
        <v>93</v>
      </c>
      <c r="AW445" s="205" t="s">
        <v>39</v>
      </c>
      <c r="AX445" s="205" t="s">
        <v>85</v>
      </c>
      <c r="AY445" s="215" t="s">
        <v>134</v>
      </c>
    </row>
    <row r="446" spans="2:51" s="216" customFormat="1" ht="11.25">
      <c r="B446" s="217"/>
      <c r="C446" s="218"/>
      <c r="D446" s="200" t="s">
        <v>145</v>
      </c>
      <c r="E446" s="219"/>
      <c r="F446" s="220" t="s">
        <v>381</v>
      </c>
      <c r="G446" s="218"/>
      <c r="H446" s="221">
        <v>39</v>
      </c>
      <c r="I446" s="222"/>
      <c r="J446" s="218"/>
      <c r="K446" s="218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145</v>
      </c>
      <c r="AU446" s="227" t="s">
        <v>20</v>
      </c>
      <c r="AV446" s="216" t="s">
        <v>20</v>
      </c>
      <c r="AW446" s="216" t="s">
        <v>39</v>
      </c>
      <c r="AX446" s="216" t="s">
        <v>85</v>
      </c>
      <c r="AY446" s="227" t="s">
        <v>134</v>
      </c>
    </row>
    <row r="447" spans="2:51" s="205" customFormat="1" ht="11.25">
      <c r="B447" s="206"/>
      <c r="C447" s="207"/>
      <c r="D447" s="200" t="s">
        <v>145</v>
      </c>
      <c r="E447" s="208"/>
      <c r="F447" s="209" t="s">
        <v>568</v>
      </c>
      <c r="G447" s="207"/>
      <c r="H447" s="208"/>
      <c r="I447" s="210"/>
      <c r="J447" s="207"/>
      <c r="K447" s="207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145</v>
      </c>
      <c r="AU447" s="215" t="s">
        <v>20</v>
      </c>
      <c r="AV447" s="205" t="s">
        <v>93</v>
      </c>
      <c r="AW447" s="205" t="s">
        <v>39</v>
      </c>
      <c r="AX447" s="205" t="s">
        <v>85</v>
      </c>
      <c r="AY447" s="215" t="s">
        <v>134</v>
      </c>
    </row>
    <row r="448" spans="2:51" s="216" customFormat="1" ht="11.25">
      <c r="B448" s="217"/>
      <c r="C448" s="218"/>
      <c r="D448" s="200" t="s">
        <v>145</v>
      </c>
      <c r="E448" s="219"/>
      <c r="F448" s="220" t="s">
        <v>387</v>
      </c>
      <c r="G448" s="218"/>
      <c r="H448" s="221">
        <v>40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145</v>
      </c>
      <c r="AU448" s="227" t="s">
        <v>20</v>
      </c>
      <c r="AV448" s="216" t="s">
        <v>20</v>
      </c>
      <c r="AW448" s="216" t="s">
        <v>39</v>
      </c>
      <c r="AX448" s="216" t="s">
        <v>85</v>
      </c>
      <c r="AY448" s="227" t="s">
        <v>134</v>
      </c>
    </row>
    <row r="449" spans="2:51" s="228" customFormat="1" ht="11.25">
      <c r="B449" s="229"/>
      <c r="C449" s="230"/>
      <c r="D449" s="200" t="s">
        <v>145</v>
      </c>
      <c r="E449" s="231"/>
      <c r="F449" s="232" t="s">
        <v>147</v>
      </c>
      <c r="G449" s="230"/>
      <c r="H449" s="233">
        <v>79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145</v>
      </c>
      <c r="AU449" s="239" t="s">
        <v>20</v>
      </c>
      <c r="AV449" s="228" t="s">
        <v>141</v>
      </c>
      <c r="AW449" s="228" t="s">
        <v>39</v>
      </c>
      <c r="AX449" s="228" t="s">
        <v>93</v>
      </c>
      <c r="AY449" s="239" t="s">
        <v>134</v>
      </c>
    </row>
    <row r="450" spans="1:65" s="26" customFormat="1" ht="16.5" customHeight="1">
      <c r="A450" s="20"/>
      <c r="B450" s="21"/>
      <c r="C450" s="187" t="s">
        <v>569</v>
      </c>
      <c r="D450" s="187" t="s">
        <v>136</v>
      </c>
      <c r="E450" s="188" t="s">
        <v>570</v>
      </c>
      <c r="F450" s="189" t="s">
        <v>571</v>
      </c>
      <c r="G450" s="190" t="s">
        <v>139</v>
      </c>
      <c r="H450" s="191">
        <v>40</v>
      </c>
      <c r="I450" s="192">
        <v>25</v>
      </c>
      <c r="J450" s="193">
        <f>ROUND(I450*H450,2)</f>
        <v>1000</v>
      </c>
      <c r="K450" s="189" t="s">
        <v>140</v>
      </c>
      <c r="L450" s="25"/>
      <c r="M450" s="194"/>
      <c r="N450" s="195" t="s">
        <v>49</v>
      </c>
      <c r="O450" s="61"/>
      <c r="P450" s="196">
        <f>O450*H450</f>
        <v>0</v>
      </c>
      <c r="Q450" s="196">
        <v>1E-05</v>
      </c>
      <c r="R450" s="196">
        <f>Q450*H450</f>
        <v>0.0004</v>
      </c>
      <c r="S450" s="196">
        <v>0</v>
      </c>
      <c r="T450" s="197">
        <f>S450*H450</f>
        <v>0</v>
      </c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R450" s="198" t="s">
        <v>141</v>
      </c>
      <c r="AT450" s="198" t="s">
        <v>136</v>
      </c>
      <c r="AU450" s="198" t="s">
        <v>20</v>
      </c>
      <c r="AY450" s="3" t="s">
        <v>134</v>
      </c>
      <c r="BE450" s="199">
        <f>IF(N450="základní",J450,0)</f>
        <v>1000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3" t="s">
        <v>93</v>
      </c>
      <c r="BK450" s="199">
        <f>ROUND(I450*H450,2)</f>
        <v>1000</v>
      </c>
      <c r="BL450" s="3" t="s">
        <v>141</v>
      </c>
      <c r="BM450" s="198" t="s">
        <v>572</v>
      </c>
    </row>
    <row r="451" spans="1:47" s="26" customFormat="1" ht="19.5">
      <c r="A451" s="20"/>
      <c r="B451" s="21"/>
      <c r="C451" s="22"/>
      <c r="D451" s="200" t="s">
        <v>143</v>
      </c>
      <c r="E451" s="22"/>
      <c r="F451" s="201" t="s">
        <v>573</v>
      </c>
      <c r="G451" s="22"/>
      <c r="H451" s="22"/>
      <c r="I451" s="202"/>
      <c r="J451" s="22"/>
      <c r="K451" s="22"/>
      <c r="L451" s="25"/>
      <c r="M451" s="203"/>
      <c r="N451" s="204"/>
      <c r="O451" s="61"/>
      <c r="P451" s="61"/>
      <c r="Q451" s="61"/>
      <c r="R451" s="61"/>
      <c r="S451" s="61"/>
      <c r="T451" s="62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T451" s="3" t="s">
        <v>143</v>
      </c>
      <c r="AU451" s="3" t="s">
        <v>20</v>
      </c>
    </row>
    <row r="452" spans="2:51" s="205" customFormat="1" ht="11.25">
      <c r="B452" s="206"/>
      <c r="C452" s="207"/>
      <c r="D452" s="200" t="s">
        <v>145</v>
      </c>
      <c r="E452" s="208"/>
      <c r="F452" s="209" t="s">
        <v>574</v>
      </c>
      <c r="G452" s="207"/>
      <c r="H452" s="208"/>
      <c r="I452" s="210"/>
      <c r="J452" s="207"/>
      <c r="K452" s="207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145</v>
      </c>
      <c r="AU452" s="215" t="s">
        <v>20</v>
      </c>
      <c r="AV452" s="205" t="s">
        <v>93</v>
      </c>
      <c r="AW452" s="205" t="s">
        <v>39</v>
      </c>
      <c r="AX452" s="205" t="s">
        <v>85</v>
      </c>
      <c r="AY452" s="215" t="s">
        <v>134</v>
      </c>
    </row>
    <row r="453" spans="2:51" s="216" customFormat="1" ht="11.25">
      <c r="B453" s="217"/>
      <c r="C453" s="218"/>
      <c r="D453" s="200" t="s">
        <v>145</v>
      </c>
      <c r="E453" s="219"/>
      <c r="F453" s="220" t="s">
        <v>387</v>
      </c>
      <c r="G453" s="218"/>
      <c r="H453" s="221">
        <v>40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145</v>
      </c>
      <c r="AU453" s="227" t="s">
        <v>20</v>
      </c>
      <c r="AV453" s="216" t="s">
        <v>20</v>
      </c>
      <c r="AW453" s="216" t="s">
        <v>39</v>
      </c>
      <c r="AX453" s="216" t="s">
        <v>85</v>
      </c>
      <c r="AY453" s="227" t="s">
        <v>134</v>
      </c>
    </row>
    <row r="454" spans="2:51" s="228" customFormat="1" ht="11.25">
      <c r="B454" s="229"/>
      <c r="C454" s="230"/>
      <c r="D454" s="200" t="s">
        <v>145</v>
      </c>
      <c r="E454" s="231"/>
      <c r="F454" s="232" t="s">
        <v>147</v>
      </c>
      <c r="G454" s="230"/>
      <c r="H454" s="233">
        <v>40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145</v>
      </c>
      <c r="AU454" s="239" t="s">
        <v>20</v>
      </c>
      <c r="AV454" s="228" t="s">
        <v>141</v>
      </c>
      <c r="AW454" s="228" t="s">
        <v>39</v>
      </c>
      <c r="AX454" s="228" t="s">
        <v>93</v>
      </c>
      <c r="AY454" s="239" t="s">
        <v>134</v>
      </c>
    </row>
    <row r="455" spans="1:65" s="26" customFormat="1" ht="24" customHeight="1">
      <c r="A455" s="20"/>
      <c r="B455" s="21"/>
      <c r="C455" s="187" t="s">
        <v>575</v>
      </c>
      <c r="D455" s="187" t="s">
        <v>136</v>
      </c>
      <c r="E455" s="188" t="s">
        <v>576</v>
      </c>
      <c r="F455" s="189" t="s">
        <v>577</v>
      </c>
      <c r="G455" s="190" t="s">
        <v>198</v>
      </c>
      <c r="H455" s="191">
        <v>26</v>
      </c>
      <c r="I455" s="192">
        <v>480</v>
      </c>
      <c r="J455" s="193">
        <f>ROUND(I455*H455,2)</f>
        <v>12480</v>
      </c>
      <c r="K455" s="189" t="s">
        <v>140</v>
      </c>
      <c r="L455" s="25"/>
      <c r="M455" s="194"/>
      <c r="N455" s="195" t="s">
        <v>49</v>
      </c>
      <c r="O455" s="61"/>
      <c r="P455" s="196">
        <f>O455*H455</f>
        <v>0</v>
      </c>
      <c r="Q455" s="196">
        <v>0.20219</v>
      </c>
      <c r="R455" s="196">
        <f>Q455*H455</f>
        <v>5.25694</v>
      </c>
      <c r="S455" s="196">
        <v>0</v>
      </c>
      <c r="T455" s="197">
        <f>S455*H455</f>
        <v>0</v>
      </c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R455" s="198" t="s">
        <v>141</v>
      </c>
      <c r="AT455" s="198" t="s">
        <v>136</v>
      </c>
      <c r="AU455" s="198" t="s">
        <v>20</v>
      </c>
      <c r="AY455" s="3" t="s">
        <v>134</v>
      </c>
      <c r="BE455" s="199">
        <f>IF(N455="základní",J455,0)</f>
        <v>12480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3" t="s">
        <v>93</v>
      </c>
      <c r="BK455" s="199">
        <f>ROUND(I455*H455,2)</f>
        <v>12480</v>
      </c>
      <c r="BL455" s="3" t="s">
        <v>141</v>
      </c>
      <c r="BM455" s="198" t="s">
        <v>578</v>
      </c>
    </row>
    <row r="456" spans="1:47" s="26" customFormat="1" ht="29.25">
      <c r="A456" s="20"/>
      <c r="B456" s="21"/>
      <c r="C456" s="22"/>
      <c r="D456" s="200" t="s">
        <v>143</v>
      </c>
      <c r="E456" s="22"/>
      <c r="F456" s="201" t="s">
        <v>579</v>
      </c>
      <c r="G456" s="22"/>
      <c r="H456" s="22"/>
      <c r="I456" s="202"/>
      <c r="J456" s="22"/>
      <c r="K456" s="22"/>
      <c r="L456" s="25"/>
      <c r="M456" s="203"/>
      <c r="N456" s="204"/>
      <c r="O456" s="61"/>
      <c r="P456" s="61"/>
      <c r="Q456" s="61"/>
      <c r="R456" s="61"/>
      <c r="S456" s="61"/>
      <c r="T456" s="62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T456" s="3" t="s">
        <v>143</v>
      </c>
      <c r="AU456" s="3" t="s">
        <v>20</v>
      </c>
    </row>
    <row r="457" spans="2:51" s="205" customFormat="1" ht="11.25">
      <c r="B457" s="206"/>
      <c r="C457" s="207"/>
      <c r="D457" s="200" t="s">
        <v>145</v>
      </c>
      <c r="E457" s="208"/>
      <c r="F457" s="209" t="s">
        <v>580</v>
      </c>
      <c r="G457" s="207"/>
      <c r="H457" s="208"/>
      <c r="I457" s="210"/>
      <c r="J457" s="207"/>
      <c r="K457" s="207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145</v>
      </c>
      <c r="AU457" s="215" t="s">
        <v>20</v>
      </c>
      <c r="AV457" s="205" t="s">
        <v>93</v>
      </c>
      <c r="AW457" s="205" t="s">
        <v>39</v>
      </c>
      <c r="AX457" s="205" t="s">
        <v>85</v>
      </c>
      <c r="AY457" s="215" t="s">
        <v>134</v>
      </c>
    </row>
    <row r="458" spans="2:51" s="216" customFormat="1" ht="11.25">
      <c r="B458" s="217"/>
      <c r="C458" s="218"/>
      <c r="D458" s="200" t="s">
        <v>145</v>
      </c>
      <c r="E458" s="219"/>
      <c r="F458" s="220" t="s">
        <v>304</v>
      </c>
      <c r="G458" s="218"/>
      <c r="H458" s="221">
        <v>26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145</v>
      </c>
      <c r="AU458" s="227" t="s">
        <v>20</v>
      </c>
      <c r="AV458" s="216" t="s">
        <v>20</v>
      </c>
      <c r="AW458" s="216" t="s">
        <v>39</v>
      </c>
      <c r="AX458" s="216" t="s">
        <v>85</v>
      </c>
      <c r="AY458" s="227" t="s">
        <v>134</v>
      </c>
    </row>
    <row r="459" spans="2:51" s="228" customFormat="1" ht="11.25">
      <c r="B459" s="229"/>
      <c r="C459" s="230"/>
      <c r="D459" s="200" t="s">
        <v>145</v>
      </c>
      <c r="E459" s="231"/>
      <c r="F459" s="232" t="s">
        <v>147</v>
      </c>
      <c r="G459" s="230"/>
      <c r="H459" s="233">
        <v>26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AT459" s="239" t="s">
        <v>145</v>
      </c>
      <c r="AU459" s="239" t="s">
        <v>20</v>
      </c>
      <c r="AV459" s="228" t="s">
        <v>141</v>
      </c>
      <c r="AW459" s="228" t="s">
        <v>39</v>
      </c>
      <c r="AX459" s="228" t="s">
        <v>93</v>
      </c>
      <c r="AY459" s="239" t="s">
        <v>134</v>
      </c>
    </row>
    <row r="460" spans="1:65" s="26" customFormat="1" ht="33" customHeight="1">
      <c r="A460" s="20"/>
      <c r="B460" s="21"/>
      <c r="C460" s="187" t="s">
        <v>581</v>
      </c>
      <c r="D460" s="187" t="s">
        <v>136</v>
      </c>
      <c r="E460" s="188" t="s">
        <v>582</v>
      </c>
      <c r="F460" s="189" t="s">
        <v>583</v>
      </c>
      <c r="G460" s="190" t="s">
        <v>198</v>
      </c>
      <c r="H460" s="191">
        <v>192</v>
      </c>
      <c r="I460" s="192">
        <v>480</v>
      </c>
      <c r="J460" s="193">
        <f>ROUND(I460*H460,2)</f>
        <v>92160</v>
      </c>
      <c r="K460" s="189" t="s">
        <v>584</v>
      </c>
      <c r="L460" s="25"/>
      <c r="M460" s="194"/>
      <c r="N460" s="195" t="s">
        <v>49</v>
      </c>
      <c r="O460" s="61"/>
      <c r="P460" s="196">
        <f>O460*H460</f>
        <v>0</v>
      </c>
      <c r="Q460" s="196">
        <v>0.1554</v>
      </c>
      <c r="R460" s="196">
        <f>Q460*H460</f>
        <v>29.836800000000004</v>
      </c>
      <c r="S460" s="196">
        <v>0</v>
      </c>
      <c r="T460" s="197">
        <f>S460*H460</f>
        <v>0</v>
      </c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R460" s="198" t="s">
        <v>141</v>
      </c>
      <c r="AT460" s="198" t="s">
        <v>136</v>
      </c>
      <c r="AU460" s="198" t="s">
        <v>20</v>
      </c>
      <c r="AY460" s="3" t="s">
        <v>134</v>
      </c>
      <c r="BE460" s="199">
        <f>IF(N460="základní",J460,0)</f>
        <v>92160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3" t="s">
        <v>93</v>
      </c>
      <c r="BK460" s="199">
        <f>ROUND(I460*H460,2)</f>
        <v>92160</v>
      </c>
      <c r="BL460" s="3" t="s">
        <v>141</v>
      </c>
      <c r="BM460" s="198" t="s">
        <v>585</v>
      </c>
    </row>
    <row r="461" spans="1:47" s="26" customFormat="1" ht="29.25">
      <c r="A461" s="20"/>
      <c r="B461" s="21"/>
      <c r="C461" s="22"/>
      <c r="D461" s="200" t="s">
        <v>143</v>
      </c>
      <c r="E461" s="22"/>
      <c r="F461" s="201" t="s">
        <v>586</v>
      </c>
      <c r="G461" s="22"/>
      <c r="H461" s="22"/>
      <c r="I461" s="202"/>
      <c r="J461" s="22"/>
      <c r="K461" s="22"/>
      <c r="L461" s="25"/>
      <c r="M461" s="203"/>
      <c r="N461" s="204"/>
      <c r="O461" s="61"/>
      <c r="P461" s="61"/>
      <c r="Q461" s="61"/>
      <c r="R461" s="61"/>
      <c r="S461" s="61"/>
      <c r="T461" s="62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T461" s="3" t="s">
        <v>143</v>
      </c>
      <c r="AU461" s="3" t="s">
        <v>20</v>
      </c>
    </row>
    <row r="462" spans="2:51" s="205" customFormat="1" ht="11.25">
      <c r="B462" s="206"/>
      <c r="C462" s="207"/>
      <c r="D462" s="200" t="s">
        <v>145</v>
      </c>
      <c r="E462" s="208"/>
      <c r="F462" s="209" t="s">
        <v>587</v>
      </c>
      <c r="G462" s="207"/>
      <c r="H462" s="208"/>
      <c r="I462" s="210"/>
      <c r="J462" s="207"/>
      <c r="K462" s="207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145</v>
      </c>
      <c r="AU462" s="215" t="s">
        <v>20</v>
      </c>
      <c r="AV462" s="205" t="s">
        <v>93</v>
      </c>
      <c r="AW462" s="205" t="s">
        <v>39</v>
      </c>
      <c r="AX462" s="205" t="s">
        <v>85</v>
      </c>
      <c r="AY462" s="215" t="s">
        <v>134</v>
      </c>
    </row>
    <row r="463" spans="2:51" s="216" customFormat="1" ht="11.25">
      <c r="B463" s="217"/>
      <c r="C463" s="218"/>
      <c r="D463" s="200" t="s">
        <v>145</v>
      </c>
      <c r="E463" s="219"/>
      <c r="F463" s="220" t="s">
        <v>588</v>
      </c>
      <c r="G463" s="218"/>
      <c r="H463" s="221">
        <v>103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145</v>
      </c>
      <c r="AU463" s="227" t="s">
        <v>20</v>
      </c>
      <c r="AV463" s="216" t="s">
        <v>20</v>
      </c>
      <c r="AW463" s="216" t="s">
        <v>39</v>
      </c>
      <c r="AX463" s="216" t="s">
        <v>85</v>
      </c>
      <c r="AY463" s="227" t="s">
        <v>134</v>
      </c>
    </row>
    <row r="464" spans="2:51" s="216" customFormat="1" ht="11.25">
      <c r="B464" s="217"/>
      <c r="C464" s="218"/>
      <c r="D464" s="200" t="s">
        <v>145</v>
      </c>
      <c r="E464" s="219"/>
      <c r="F464" s="220" t="s">
        <v>589</v>
      </c>
      <c r="G464" s="218"/>
      <c r="H464" s="221">
        <v>89</v>
      </c>
      <c r="I464" s="222"/>
      <c r="J464" s="218"/>
      <c r="K464" s="218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145</v>
      </c>
      <c r="AU464" s="227" t="s">
        <v>20</v>
      </c>
      <c r="AV464" s="216" t="s">
        <v>20</v>
      </c>
      <c r="AW464" s="216" t="s">
        <v>39</v>
      </c>
      <c r="AX464" s="216" t="s">
        <v>85</v>
      </c>
      <c r="AY464" s="227" t="s">
        <v>134</v>
      </c>
    </row>
    <row r="465" spans="2:51" s="228" customFormat="1" ht="11.25">
      <c r="B465" s="229"/>
      <c r="C465" s="230"/>
      <c r="D465" s="200" t="s">
        <v>145</v>
      </c>
      <c r="E465" s="231"/>
      <c r="F465" s="232" t="s">
        <v>147</v>
      </c>
      <c r="G465" s="230"/>
      <c r="H465" s="233">
        <v>192</v>
      </c>
      <c r="I465" s="234"/>
      <c r="J465" s="230"/>
      <c r="K465" s="230"/>
      <c r="L465" s="235"/>
      <c r="M465" s="236"/>
      <c r="N465" s="237"/>
      <c r="O465" s="237"/>
      <c r="P465" s="237"/>
      <c r="Q465" s="237"/>
      <c r="R465" s="237"/>
      <c r="S465" s="237"/>
      <c r="T465" s="238"/>
      <c r="AT465" s="239" t="s">
        <v>145</v>
      </c>
      <c r="AU465" s="239" t="s">
        <v>20</v>
      </c>
      <c r="AV465" s="228" t="s">
        <v>141</v>
      </c>
      <c r="AW465" s="228" t="s">
        <v>39</v>
      </c>
      <c r="AX465" s="228" t="s">
        <v>93</v>
      </c>
      <c r="AY465" s="239" t="s">
        <v>134</v>
      </c>
    </row>
    <row r="466" spans="1:65" s="26" customFormat="1" ht="16.5" customHeight="1">
      <c r="A466" s="20"/>
      <c r="B466" s="21"/>
      <c r="C466" s="240" t="s">
        <v>590</v>
      </c>
      <c r="D466" s="240" t="s">
        <v>287</v>
      </c>
      <c r="E466" s="241" t="s">
        <v>591</v>
      </c>
      <c r="F466" s="242" t="s">
        <v>592</v>
      </c>
      <c r="G466" s="243" t="s">
        <v>198</v>
      </c>
      <c r="H466" s="244">
        <v>92.596</v>
      </c>
      <c r="I466" s="245">
        <v>140</v>
      </c>
      <c r="J466" s="246">
        <f>ROUND(I466*H466,2)</f>
        <v>12963.44</v>
      </c>
      <c r="K466" s="242" t="s">
        <v>140</v>
      </c>
      <c r="L466" s="247"/>
      <c r="M466" s="248"/>
      <c r="N466" s="249" t="s">
        <v>49</v>
      </c>
      <c r="O466" s="61"/>
      <c r="P466" s="196">
        <f>O466*H466</f>
        <v>0</v>
      </c>
      <c r="Q466" s="196">
        <v>0.022000000000000002</v>
      </c>
      <c r="R466" s="196">
        <f>Q466*H466</f>
        <v>2.0371120000000005</v>
      </c>
      <c r="S466" s="196">
        <v>0</v>
      </c>
      <c r="T466" s="197">
        <f>S466*H466</f>
        <v>0</v>
      </c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R466" s="198" t="s">
        <v>184</v>
      </c>
      <c r="AT466" s="198" t="s">
        <v>287</v>
      </c>
      <c r="AU466" s="198" t="s">
        <v>20</v>
      </c>
      <c r="AY466" s="3" t="s">
        <v>134</v>
      </c>
      <c r="BE466" s="199">
        <f>IF(N466="základní",J466,0)</f>
        <v>12963.44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3" t="s">
        <v>93</v>
      </c>
      <c r="BK466" s="199">
        <f>ROUND(I466*H466,2)</f>
        <v>12963.44</v>
      </c>
      <c r="BL466" s="3" t="s">
        <v>141</v>
      </c>
      <c r="BM466" s="198" t="s">
        <v>593</v>
      </c>
    </row>
    <row r="467" spans="1:47" s="26" customFormat="1" ht="11.25">
      <c r="A467" s="20"/>
      <c r="B467" s="21"/>
      <c r="C467" s="22"/>
      <c r="D467" s="200" t="s">
        <v>143</v>
      </c>
      <c r="E467" s="22"/>
      <c r="F467" s="201" t="s">
        <v>592</v>
      </c>
      <c r="G467" s="22"/>
      <c r="H467" s="22"/>
      <c r="I467" s="202"/>
      <c r="J467" s="22"/>
      <c r="K467" s="22"/>
      <c r="L467" s="25"/>
      <c r="M467" s="203"/>
      <c r="N467" s="204"/>
      <c r="O467" s="61"/>
      <c r="P467" s="61"/>
      <c r="Q467" s="61"/>
      <c r="R467" s="61"/>
      <c r="S467" s="61"/>
      <c r="T467" s="62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T467" s="3" t="s">
        <v>143</v>
      </c>
      <c r="AU467" s="3" t="s">
        <v>20</v>
      </c>
    </row>
    <row r="468" spans="2:51" s="216" customFormat="1" ht="11.25">
      <c r="B468" s="217"/>
      <c r="C468" s="218"/>
      <c r="D468" s="200" t="s">
        <v>145</v>
      </c>
      <c r="E468" s="219"/>
      <c r="F468" s="220" t="s">
        <v>594</v>
      </c>
      <c r="G468" s="218"/>
      <c r="H468" s="221">
        <v>90.78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145</v>
      </c>
      <c r="AU468" s="227" t="s">
        <v>20</v>
      </c>
      <c r="AV468" s="216" t="s">
        <v>20</v>
      </c>
      <c r="AW468" s="216" t="s">
        <v>39</v>
      </c>
      <c r="AX468" s="216" t="s">
        <v>85</v>
      </c>
      <c r="AY468" s="227" t="s">
        <v>134</v>
      </c>
    </row>
    <row r="469" spans="2:51" s="228" customFormat="1" ht="11.25">
      <c r="B469" s="229"/>
      <c r="C469" s="230"/>
      <c r="D469" s="200" t="s">
        <v>145</v>
      </c>
      <c r="E469" s="231"/>
      <c r="F469" s="232" t="s">
        <v>147</v>
      </c>
      <c r="G469" s="230"/>
      <c r="H469" s="233">
        <v>90.78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145</v>
      </c>
      <c r="AU469" s="239" t="s">
        <v>20</v>
      </c>
      <c r="AV469" s="228" t="s">
        <v>141</v>
      </c>
      <c r="AW469" s="228" t="s">
        <v>39</v>
      </c>
      <c r="AX469" s="228" t="s">
        <v>93</v>
      </c>
      <c r="AY469" s="239" t="s">
        <v>134</v>
      </c>
    </row>
    <row r="470" spans="2:51" s="216" customFormat="1" ht="11.25">
      <c r="B470" s="217"/>
      <c r="C470" s="218"/>
      <c r="D470" s="200" t="s">
        <v>145</v>
      </c>
      <c r="E470" s="218"/>
      <c r="F470" s="220" t="s">
        <v>595</v>
      </c>
      <c r="G470" s="218"/>
      <c r="H470" s="221">
        <v>92.596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145</v>
      </c>
      <c r="AU470" s="227" t="s">
        <v>20</v>
      </c>
      <c r="AV470" s="216" t="s">
        <v>20</v>
      </c>
      <c r="AW470" s="216" t="s">
        <v>3</v>
      </c>
      <c r="AX470" s="216" t="s">
        <v>93</v>
      </c>
      <c r="AY470" s="227" t="s">
        <v>134</v>
      </c>
    </row>
    <row r="471" spans="1:65" s="26" customFormat="1" ht="16.5" customHeight="1">
      <c r="A471" s="20"/>
      <c r="B471" s="21"/>
      <c r="C471" s="240" t="s">
        <v>596</v>
      </c>
      <c r="D471" s="240" t="s">
        <v>287</v>
      </c>
      <c r="E471" s="241" t="s">
        <v>597</v>
      </c>
      <c r="F471" s="242" t="s">
        <v>598</v>
      </c>
      <c r="G471" s="243" t="s">
        <v>198</v>
      </c>
      <c r="H471" s="244">
        <v>27.05</v>
      </c>
      <c r="I471" s="245">
        <v>595</v>
      </c>
      <c r="J471" s="246">
        <f>ROUND(I471*H471,2)</f>
        <v>16094.75</v>
      </c>
      <c r="K471" s="242" t="s">
        <v>140</v>
      </c>
      <c r="L471" s="247"/>
      <c r="M471" s="248"/>
      <c r="N471" s="249" t="s">
        <v>49</v>
      </c>
      <c r="O471" s="61"/>
      <c r="P471" s="196">
        <f>O471*H471</f>
        <v>0</v>
      </c>
      <c r="Q471" s="196">
        <v>0.055</v>
      </c>
      <c r="R471" s="196">
        <f>Q471*H471</f>
        <v>1.4877500000000001</v>
      </c>
      <c r="S471" s="196">
        <v>0</v>
      </c>
      <c r="T471" s="197">
        <f>S471*H471</f>
        <v>0</v>
      </c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R471" s="198" t="s">
        <v>184</v>
      </c>
      <c r="AT471" s="198" t="s">
        <v>287</v>
      </c>
      <c r="AU471" s="198" t="s">
        <v>20</v>
      </c>
      <c r="AY471" s="3" t="s">
        <v>134</v>
      </c>
      <c r="BE471" s="199">
        <f>IF(N471="základní",J471,0)</f>
        <v>16094.75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3" t="s">
        <v>93</v>
      </c>
      <c r="BK471" s="199">
        <f>ROUND(I471*H471,2)</f>
        <v>16094.75</v>
      </c>
      <c r="BL471" s="3" t="s">
        <v>141</v>
      </c>
      <c r="BM471" s="198" t="s">
        <v>599</v>
      </c>
    </row>
    <row r="472" spans="1:47" s="26" customFormat="1" ht="11.25">
      <c r="A472" s="20"/>
      <c r="B472" s="21"/>
      <c r="C472" s="22"/>
      <c r="D472" s="200" t="s">
        <v>143</v>
      </c>
      <c r="E472" s="22"/>
      <c r="F472" s="201" t="s">
        <v>600</v>
      </c>
      <c r="G472" s="22"/>
      <c r="H472" s="22"/>
      <c r="I472" s="202"/>
      <c r="J472" s="22"/>
      <c r="K472" s="22"/>
      <c r="L472" s="25"/>
      <c r="M472" s="203"/>
      <c r="N472" s="204"/>
      <c r="O472" s="61"/>
      <c r="P472" s="61"/>
      <c r="Q472" s="61"/>
      <c r="R472" s="61"/>
      <c r="S472" s="61"/>
      <c r="T472" s="62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T472" s="3" t="s">
        <v>143</v>
      </c>
      <c r="AU472" s="3" t="s">
        <v>20</v>
      </c>
    </row>
    <row r="473" spans="2:51" s="216" customFormat="1" ht="11.25">
      <c r="B473" s="217"/>
      <c r="C473" s="218"/>
      <c r="D473" s="200" t="s">
        <v>145</v>
      </c>
      <c r="E473" s="219"/>
      <c r="F473" s="220" t="s">
        <v>601</v>
      </c>
      <c r="G473" s="218"/>
      <c r="H473" s="221">
        <v>26.52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145</v>
      </c>
      <c r="AU473" s="227" t="s">
        <v>20</v>
      </c>
      <c r="AV473" s="216" t="s">
        <v>20</v>
      </c>
      <c r="AW473" s="216" t="s">
        <v>39</v>
      </c>
      <c r="AX473" s="216" t="s">
        <v>85</v>
      </c>
      <c r="AY473" s="227" t="s">
        <v>134</v>
      </c>
    </row>
    <row r="474" spans="2:51" s="228" customFormat="1" ht="11.25">
      <c r="B474" s="229"/>
      <c r="C474" s="230"/>
      <c r="D474" s="200" t="s">
        <v>145</v>
      </c>
      <c r="E474" s="231"/>
      <c r="F474" s="232" t="s">
        <v>147</v>
      </c>
      <c r="G474" s="230"/>
      <c r="H474" s="233">
        <v>26.52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145</v>
      </c>
      <c r="AU474" s="239" t="s">
        <v>20</v>
      </c>
      <c r="AV474" s="228" t="s">
        <v>141</v>
      </c>
      <c r="AW474" s="228" t="s">
        <v>39</v>
      </c>
      <c r="AX474" s="228" t="s">
        <v>93</v>
      </c>
      <c r="AY474" s="239" t="s">
        <v>134</v>
      </c>
    </row>
    <row r="475" spans="2:51" s="216" customFormat="1" ht="11.25">
      <c r="B475" s="217"/>
      <c r="C475" s="218"/>
      <c r="D475" s="200" t="s">
        <v>145</v>
      </c>
      <c r="E475" s="218"/>
      <c r="F475" s="220" t="s">
        <v>602</v>
      </c>
      <c r="G475" s="218"/>
      <c r="H475" s="221">
        <v>27.05</v>
      </c>
      <c r="I475" s="222"/>
      <c r="J475" s="218"/>
      <c r="K475" s="218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145</v>
      </c>
      <c r="AU475" s="227" t="s">
        <v>20</v>
      </c>
      <c r="AV475" s="216" t="s">
        <v>20</v>
      </c>
      <c r="AW475" s="216" t="s">
        <v>3</v>
      </c>
      <c r="AX475" s="216" t="s">
        <v>93</v>
      </c>
      <c r="AY475" s="227" t="s">
        <v>134</v>
      </c>
    </row>
    <row r="476" spans="1:65" s="26" customFormat="1" ht="24" customHeight="1">
      <c r="A476" s="20"/>
      <c r="B476" s="21"/>
      <c r="C476" s="240" t="s">
        <v>603</v>
      </c>
      <c r="D476" s="240" t="s">
        <v>287</v>
      </c>
      <c r="E476" s="241" t="s">
        <v>604</v>
      </c>
      <c r="F476" s="242" t="s">
        <v>605</v>
      </c>
      <c r="G476" s="243" t="s">
        <v>367</v>
      </c>
      <c r="H476" s="244">
        <v>105.06</v>
      </c>
      <c r="I476" s="245">
        <v>299</v>
      </c>
      <c r="J476" s="246">
        <f>ROUND(I476*H476,2)</f>
        <v>31412.94</v>
      </c>
      <c r="K476" s="242"/>
      <c r="L476" s="247"/>
      <c r="M476" s="248"/>
      <c r="N476" s="249" t="s">
        <v>49</v>
      </c>
      <c r="O476" s="61"/>
      <c r="P476" s="196">
        <f>O476*H476</f>
        <v>0</v>
      </c>
      <c r="Q476" s="196">
        <v>0.10200000000000001</v>
      </c>
      <c r="R476" s="196">
        <f>Q476*H476</f>
        <v>10.716120000000002</v>
      </c>
      <c r="S476" s="196">
        <v>0</v>
      </c>
      <c r="T476" s="197">
        <f>S476*H476</f>
        <v>0</v>
      </c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R476" s="198" t="s">
        <v>184</v>
      </c>
      <c r="AT476" s="198" t="s">
        <v>287</v>
      </c>
      <c r="AU476" s="198" t="s">
        <v>20</v>
      </c>
      <c r="AY476" s="3" t="s">
        <v>134</v>
      </c>
      <c r="BE476" s="199">
        <f>IF(N476="základní",J476,0)</f>
        <v>31412.94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3" t="s">
        <v>93</v>
      </c>
      <c r="BK476" s="199">
        <f>ROUND(I476*H476,2)</f>
        <v>31412.94</v>
      </c>
      <c r="BL476" s="3" t="s">
        <v>141</v>
      </c>
      <c r="BM476" s="198" t="s">
        <v>606</v>
      </c>
    </row>
    <row r="477" spans="1:47" s="26" customFormat="1" ht="11.25">
      <c r="A477" s="20"/>
      <c r="B477" s="21"/>
      <c r="C477" s="22"/>
      <c r="D477" s="200" t="s">
        <v>143</v>
      </c>
      <c r="E477" s="22"/>
      <c r="F477" s="201" t="s">
        <v>605</v>
      </c>
      <c r="G477" s="22"/>
      <c r="H477" s="22"/>
      <c r="I477" s="202"/>
      <c r="J477" s="22"/>
      <c r="K477" s="22"/>
      <c r="L477" s="25"/>
      <c r="M477" s="203"/>
      <c r="N477" s="204"/>
      <c r="O477" s="61"/>
      <c r="P477" s="61"/>
      <c r="Q477" s="61"/>
      <c r="R477" s="61"/>
      <c r="S477" s="61"/>
      <c r="T477" s="62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T477" s="3" t="s">
        <v>143</v>
      </c>
      <c r="AU477" s="3" t="s">
        <v>20</v>
      </c>
    </row>
    <row r="478" spans="2:51" s="216" customFormat="1" ht="11.25">
      <c r="B478" s="217"/>
      <c r="C478" s="218"/>
      <c r="D478" s="200" t="s">
        <v>145</v>
      </c>
      <c r="E478" s="219"/>
      <c r="F478" s="220" t="s">
        <v>607</v>
      </c>
      <c r="G478" s="218"/>
      <c r="H478" s="221">
        <v>105.06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145</v>
      </c>
      <c r="AU478" s="227" t="s">
        <v>20</v>
      </c>
      <c r="AV478" s="216" t="s">
        <v>20</v>
      </c>
      <c r="AW478" s="216" t="s">
        <v>39</v>
      </c>
      <c r="AX478" s="216" t="s">
        <v>85</v>
      </c>
      <c r="AY478" s="227" t="s">
        <v>134</v>
      </c>
    </row>
    <row r="479" spans="2:51" s="228" customFormat="1" ht="11.25">
      <c r="B479" s="229"/>
      <c r="C479" s="230"/>
      <c r="D479" s="200" t="s">
        <v>145</v>
      </c>
      <c r="E479" s="231"/>
      <c r="F479" s="232" t="s">
        <v>147</v>
      </c>
      <c r="G479" s="230"/>
      <c r="H479" s="233">
        <v>105.06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AT479" s="239" t="s">
        <v>145</v>
      </c>
      <c r="AU479" s="239" t="s">
        <v>20</v>
      </c>
      <c r="AV479" s="228" t="s">
        <v>141</v>
      </c>
      <c r="AW479" s="228" t="s">
        <v>39</v>
      </c>
      <c r="AX479" s="228" t="s">
        <v>93</v>
      </c>
      <c r="AY479" s="239" t="s">
        <v>134</v>
      </c>
    </row>
    <row r="480" spans="1:65" s="26" customFormat="1" ht="24" customHeight="1">
      <c r="A480" s="20"/>
      <c r="B480" s="21"/>
      <c r="C480" s="187" t="s">
        <v>608</v>
      </c>
      <c r="D480" s="187" t="s">
        <v>136</v>
      </c>
      <c r="E480" s="188" t="s">
        <v>609</v>
      </c>
      <c r="F480" s="189" t="s">
        <v>610</v>
      </c>
      <c r="G480" s="190" t="s">
        <v>205</v>
      </c>
      <c r="H480" s="191">
        <v>5.915</v>
      </c>
      <c r="I480" s="192">
        <v>4200</v>
      </c>
      <c r="J480" s="193">
        <f>ROUND(I480*H480,2)</f>
        <v>24843</v>
      </c>
      <c r="K480" s="189" t="s">
        <v>233</v>
      </c>
      <c r="L480" s="25"/>
      <c r="M480" s="194"/>
      <c r="N480" s="195" t="s">
        <v>49</v>
      </c>
      <c r="O480" s="61"/>
      <c r="P480" s="196">
        <f>O480*H480</f>
        <v>0</v>
      </c>
      <c r="Q480" s="196">
        <v>2.25634</v>
      </c>
      <c r="R480" s="196">
        <f>Q480*H480</f>
        <v>13.346251099999998</v>
      </c>
      <c r="S480" s="196">
        <v>0</v>
      </c>
      <c r="T480" s="197">
        <f>S480*H480</f>
        <v>0</v>
      </c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R480" s="198" t="s">
        <v>141</v>
      </c>
      <c r="AT480" s="198" t="s">
        <v>136</v>
      </c>
      <c r="AU480" s="198" t="s">
        <v>20</v>
      </c>
      <c r="AY480" s="3" t="s">
        <v>134</v>
      </c>
      <c r="BE480" s="199">
        <f>IF(N480="základní",J480,0)</f>
        <v>24843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3" t="s">
        <v>93</v>
      </c>
      <c r="BK480" s="199">
        <f>ROUND(I480*H480,2)</f>
        <v>24843</v>
      </c>
      <c r="BL480" s="3" t="s">
        <v>141</v>
      </c>
      <c r="BM480" s="198" t="s">
        <v>611</v>
      </c>
    </row>
    <row r="481" spans="1:47" s="26" customFormat="1" ht="19.5">
      <c r="A481" s="20"/>
      <c r="B481" s="21"/>
      <c r="C481" s="22"/>
      <c r="D481" s="200" t="s">
        <v>143</v>
      </c>
      <c r="E481" s="22"/>
      <c r="F481" s="201" t="s">
        <v>612</v>
      </c>
      <c r="G481" s="22"/>
      <c r="H481" s="22"/>
      <c r="I481" s="202"/>
      <c r="J481" s="22"/>
      <c r="K481" s="22"/>
      <c r="L481" s="25"/>
      <c r="M481" s="203"/>
      <c r="N481" s="204"/>
      <c r="O481" s="61"/>
      <c r="P481" s="61"/>
      <c r="Q481" s="61"/>
      <c r="R481" s="61"/>
      <c r="S481" s="61"/>
      <c r="T481" s="62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T481" s="3" t="s">
        <v>143</v>
      </c>
      <c r="AU481" s="3" t="s">
        <v>20</v>
      </c>
    </row>
    <row r="482" spans="2:51" s="205" customFormat="1" ht="11.25">
      <c r="B482" s="206"/>
      <c r="C482" s="207"/>
      <c r="D482" s="200" t="s">
        <v>145</v>
      </c>
      <c r="E482" s="208"/>
      <c r="F482" s="209" t="s">
        <v>613</v>
      </c>
      <c r="G482" s="207"/>
      <c r="H482" s="208"/>
      <c r="I482" s="210"/>
      <c r="J482" s="207"/>
      <c r="K482" s="207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145</v>
      </c>
      <c r="AU482" s="215" t="s">
        <v>20</v>
      </c>
      <c r="AV482" s="205" t="s">
        <v>93</v>
      </c>
      <c r="AW482" s="205" t="s">
        <v>39</v>
      </c>
      <c r="AX482" s="205" t="s">
        <v>85</v>
      </c>
      <c r="AY482" s="215" t="s">
        <v>134</v>
      </c>
    </row>
    <row r="483" spans="2:51" s="216" customFormat="1" ht="11.25">
      <c r="B483" s="217"/>
      <c r="C483" s="218"/>
      <c r="D483" s="200" t="s">
        <v>145</v>
      </c>
      <c r="E483" s="219"/>
      <c r="F483" s="220" t="s">
        <v>614</v>
      </c>
      <c r="G483" s="218"/>
      <c r="H483" s="221">
        <v>2.575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145</v>
      </c>
      <c r="AU483" s="227" t="s">
        <v>20</v>
      </c>
      <c r="AV483" s="216" t="s">
        <v>20</v>
      </c>
      <c r="AW483" s="216" t="s">
        <v>39</v>
      </c>
      <c r="AX483" s="216" t="s">
        <v>85</v>
      </c>
      <c r="AY483" s="227" t="s">
        <v>134</v>
      </c>
    </row>
    <row r="484" spans="2:51" s="216" customFormat="1" ht="11.25">
      <c r="B484" s="217"/>
      <c r="C484" s="218"/>
      <c r="D484" s="200" t="s">
        <v>145</v>
      </c>
      <c r="E484" s="219"/>
      <c r="F484" s="220" t="s">
        <v>615</v>
      </c>
      <c r="G484" s="218"/>
      <c r="H484" s="221">
        <v>1.78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145</v>
      </c>
      <c r="AU484" s="227" t="s">
        <v>20</v>
      </c>
      <c r="AV484" s="216" t="s">
        <v>20</v>
      </c>
      <c r="AW484" s="216" t="s">
        <v>39</v>
      </c>
      <c r="AX484" s="216" t="s">
        <v>85</v>
      </c>
      <c r="AY484" s="227" t="s">
        <v>134</v>
      </c>
    </row>
    <row r="485" spans="2:51" s="216" customFormat="1" ht="11.25">
      <c r="B485" s="217"/>
      <c r="C485" s="218"/>
      <c r="D485" s="200" t="s">
        <v>145</v>
      </c>
      <c r="E485" s="219"/>
      <c r="F485" s="220" t="s">
        <v>616</v>
      </c>
      <c r="G485" s="218"/>
      <c r="H485" s="221">
        <v>1.56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145</v>
      </c>
      <c r="AU485" s="227" t="s">
        <v>20</v>
      </c>
      <c r="AV485" s="216" t="s">
        <v>20</v>
      </c>
      <c r="AW485" s="216" t="s">
        <v>39</v>
      </c>
      <c r="AX485" s="216" t="s">
        <v>85</v>
      </c>
      <c r="AY485" s="227" t="s">
        <v>134</v>
      </c>
    </row>
    <row r="486" spans="2:51" s="228" customFormat="1" ht="11.25">
      <c r="B486" s="229"/>
      <c r="C486" s="230"/>
      <c r="D486" s="200" t="s">
        <v>145</v>
      </c>
      <c r="E486" s="231"/>
      <c r="F486" s="232" t="s">
        <v>147</v>
      </c>
      <c r="G486" s="230"/>
      <c r="H486" s="233">
        <v>5.915000000000001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145</v>
      </c>
      <c r="AU486" s="239" t="s">
        <v>20</v>
      </c>
      <c r="AV486" s="228" t="s">
        <v>141</v>
      </c>
      <c r="AW486" s="228" t="s">
        <v>39</v>
      </c>
      <c r="AX486" s="228" t="s">
        <v>93</v>
      </c>
      <c r="AY486" s="239" t="s">
        <v>134</v>
      </c>
    </row>
    <row r="487" spans="1:65" s="26" customFormat="1" ht="24" customHeight="1">
      <c r="A487" s="20"/>
      <c r="B487" s="21"/>
      <c r="C487" s="187" t="s">
        <v>617</v>
      </c>
      <c r="D487" s="187" t="s">
        <v>136</v>
      </c>
      <c r="E487" s="188" t="s">
        <v>618</v>
      </c>
      <c r="F487" s="189" t="s">
        <v>619</v>
      </c>
      <c r="G487" s="190" t="s">
        <v>198</v>
      </c>
      <c r="H487" s="191">
        <v>114</v>
      </c>
      <c r="I487" s="192">
        <v>180</v>
      </c>
      <c r="J487" s="193">
        <f>ROUND(I487*H487,2)</f>
        <v>20520</v>
      </c>
      <c r="K487" s="189" t="s">
        <v>140</v>
      </c>
      <c r="L487" s="25"/>
      <c r="M487" s="194"/>
      <c r="N487" s="195" t="s">
        <v>49</v>
      </c>
      <c r="O487" s="61"/>
      <c r="P487" s="196">
        <f>O487*H487</f>
        <v>0</v>
      </c>
      <c r="Q487" s="196">
        <v>0.00011</v>
      </c>
      <c r="R487" s="196">
        <f>Q487*H487</f>
        <v>0.01254</v>
      </c>
      <c r="S487" s="196">
        <v>0</v>
      </c>
      <c r="T487" s="197">
        <f>S487*H487</f>
        <v>0</v>
      </c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R487" s="198" t="s">
        <v>141</v>
      </c>
      <c r="AT487" s="198" t="s">
        <v>136</v>
      </c>
      <c r="AU487" s="198" t="s">
        <v>20</v>
      </c>
      <c r="AY487" s="3" t="s">
        <v>134</v>
      </c>
      <c r="BE487" s="199">
        <f>IF(N487="základní",J487,0)</f>
        <v>20520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3" t="s">
        <v>93</v>
      </c>
      <c r="BK487" s="199">
        <f>ROUND(I487*H487,2)</f>
        <v>20520</v>
      </c>
      <c r="BL487" s="3" t="s">
        <v>141</v>
      </c>
      <c r="BM487" s="198" t="s">
        <v>620</v>
      </c>
    </row>
    <row r="488" spans="1:47" s="26" customFormat="1" ht="39">
      <c r="A488" s="20"/>
      <c r="B488" s="21"/>
      <c r="C488" s="22"/>
      <c r="D488" s="200" t="s">
        <v>143</v>
      </c>
      <c r="E488" s="22"/>
      <c r="F488" s="201" t="s">
        <v>621</v>
      </c>
      <c r="G488" s="22"/>
      <c r="H488" s="22"/>
      <c r="I488" s="202"/>
      <c r="J488" s="22"/>
      <c r="K488" s="22"/>
      <c r="L488" s="25"/>
      <c r="M488" s="203"/>
      <c r="N488" s="204"/>
      <c r="O488" s="61"/>
      <c r="P488" s="61"/>
      <c r="Q488" s="61"/>
      <c r="R488" s="61"/>
      <c r="S488" s="61"/>
      <c r="T488" s="62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T488" s="3" t="s">
        <v>143</v>
      </c>
      <c r="AU488" s="3" t="s">
        <v>20</v>
      </c>
    </row>
    <row r="489" spans="2:51" s="216" customFormat="1" ht="11.25">
      <c r="B489" s="217"/>
      <c r="C489" s="218"/>
      <c r="D489" s="200" t="s">
        <v>145</v>
      </c>
      <c r="E489" s="219"/>
      <c r="F489" s="220" t="s">
        <v>485</v>
      </c>
      <c r="G489" s="218"/>
      <c r="H489" s="221">
        <v>114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145</v>
      </c>
      <c r="AU489" s="227" t="s">
        <v>20</v>
      </c>
      <c r="AV489" s="216" t="s">
        <v>20</v>
      </c>
      <c r="AW489" s="216" t="s">
        <v>39</v>
      </c>
      <c r="AX489" s="216" t="s">
        <v>85</v>
      </c>
      <c r="AY489" s="227" t="s">
        <v>134</v>
      </c>
    </row>
    <row r="490" spans="2:51" s="228" customFormat="1" ht="11.25">
      <c r="B490" s="229"/>
      <c r="C490" s="230"/>
      <c r="D490" s="200" t="s">
        <v>145</v>
      </c>
      <c r="E490" s="231"/>
      <c r="F490" s="232" t="s">
        <v>147</v>
      </c>
      <c r="G490" s="230"/>
      <c r="H490" s="233">
        <v>114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AT490" s="239" t="s">
        <v>145</v>
      </c>
      <c r="AU490" s="239" t="s">
        <v>20</v>
      </c>
      <c r="AV490" s="228" t="s">
        <v>141</v>
      </c>
      <c r="AW490" s="228" t="s">
        <v>39</v>
      </c>
      <c r="AX490" s="228" t="s">
        <v>93</v>
      </c>
      <c r="AY490" s="239" t="s">
        <v>134</v>
      </c>
    </row>
    <row r="491" spans="1:65" s="26" customFormat="1" ht="24" customHeight="1">
      <c r="A491" s="20"/>
      <c r="B491" s="21"/>
      <c r="C491" s="187" t="s">
        <v>622</v>
      </c>
      <c r="D491" s="187" t="s">
        <v>136</v>
      </c>
      <c r="E491" s="188" t="s">
        <v>623</v>
      </c>
      <c r="F491" s="189" t="s">
        <v>624</v>
      </c>
      <c r="G491" s="190" t="s">
        <v>367</v>
      </c>
      <c r="H491" s="191">
        <v>2</v>
      </c>
      <c r="I491" s="192">
        <v>18500</v>
      </c>
      <c r="J491" s="193">
        <f>ROUND(I491*H491,2)</f>
        <v>37000</v>
      </c>
      <c r="K491" s="189" t="s">
        <v>140</v>
      </c>
      <c r="L491" s="25"/>
      <c r="M491" s="194"/>
      <c r="N491" s="195" t="s">
        <v>49</v>
      </c>
      <c r="O491" s="61"/>
      <c r="P491" s="196">
        <f>O491*H491</f>
        <v>0</v>
      </c>
      <c r="Q491" s="196">
        <v>5.80039</v>
      </c>
      <c r="R491" s="196">
        <f>Q491*H491</f>
        <v>11.60078</v>
      </c>
      <c r="S491" s="196">
        <v>0</v>
      </c>
      <c r="T491" s="197">
        <f>S491*H491</f>
        <v>0</v>
      </c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R491" s="198" t="s">
        <v>141</v>
      </c>
      <c r="AT491" s="198" t="s">
        <v>136</v>
      </c>
      <c r="AU491" s="198" t="s">
        <v>20</v>
      </c>
      <c r="AY491" s="3" t="s">
        <v>134</v>
      </c>
      <c r="BE491" s="199">
        <f>IF(N491="základní",J491,0)</f>
        <v>37000</v>
      </c>
      <c r="BF491" s="199">
        <f>IF(N491="snížená",J491,0)</f>
        <v>0</v>
      </c>
      <c r="BG491" s="199">
        <f>IF(N491="zákl. přenesená",J491,0)</f>
        <v>0</v>
      </c>
      <c r="BH491" s="199">
        <f>IF(N491="sníž. přenesená",J491,0)</f>
        <v>0</v>
      </c>
      <c r="BI491" s="199">
        <f>IF(N491="nulová",J491,0)</f>
        <v>0</v>
      </c>
      <c r="BJ491" s="3" t="s">
        <v>93</v>
      </c>
      <c r="BK491" s="199">
        <f>ROUND(I491*H491,2)</f>
        <v>37000</v>
      </c>
      <c r="BL491" s="3" t="s">
        <v>141</v>
      </c>
      <c r="BM491" s="198" t="s">
        <v>625</v>
      </c>
    </row>
    <row r="492" spans="1:47" s="26" customFormat="1" ht="19.5">
      <c r="A492" s="20"/>
      <c r="B492" s="21"/>
      <c r="C492" s="22"/>
      <c r="D492" s="200" t="s">
        <v>143</v>
      </c>
      <c r="E492" s="22"/>
      <c r="F492" s="201" t="s">
        <v>626</v>
      </c>
      <c r="G492" s="22"/>
      <c r="H492" s="22"/>
      <c r="I492" s="202"/>
      <c r="J492" s="22"/>
      <c r="K492" s="22"/>
      <c r="L492" s="25"/>
      <c r="M492" s="203"/>
      <c r="N492" s="204"/>
      <c r="O492" s="61"/>
      <c r="P492" s="61"/>
      <c r="Q492" s="61"/>
      <c r="R492" s="61"/>
      <c r="S492" s="61"/>
      <c r="T492" s="62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T492" s="3" t="s">
        <v>143</v>
      </c>
      <c r="AU492" s="3" t="s">
        <v>20</v>
      </c>
    </row>
    <row r="493" spans="2:51" s="205" customFormat="1" ht="11.25">
      <c r="B493" s="206"/>
      <c r="C493" s="207"/>
      <c r="D493" s="200" t="s">
        <v>145</v>
      </c>
      <c r="E493" s="208"/>
      <c r="F493" s="209" t="s">
        <v>627</v>
      </c>
      <c r="G493" s="207"/>
      <c r="H493" s="208"/>
      <c r="I493" s="210"/>
      <c r="J493" s="207"/>
      <c r="K493" s="207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145</v>
      </c>
      <c r="AU493" s="215" t="s">
        <v>20</v>
      </c>
      <c r="AV493" s="205" t="s">
        <v>93</v>
      </c>
      <c r="AW493" s="205" t="s">
        <v>39</v>
      </c>
      <c r="AX493" s="205" t="s">
        <v>85</v>
      </c>
      <c r="AY493" s="215" t="s">
        <v>134</v>
      </c>
    </row>
    <row r="494" spans="2:51" s="216" customFormat="1" ht="11.25">
      <c r="B494" s="217"/>
      <c r="C494" s="218"/>
      <c r="D494" s="200" t="s">
        <v>145</v>
      </c>
      <c r="E494" s="219"/>
      <c r="F494" s="220" t="s">
        <v>20</v>
      </c>
      <c r="G494" s="218"/>
      <c r="H494" s="221">
        <v>2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145</v>
      </c>
      <c r="AU494" s="227" t="s">
        <v>20</v>
      </c>
      <c r="AV494" s="216" t="s">
        <v>20</v>
      </c>
      <c r="AW494" s="216" t="s">
        <v>39</v>
      </c>
      <c r="AX494" s="216" t="s">
        <v>85</v>
      </c>
      <c r="AY494" s="227" t="s">
        <v>134</v>
      </c>
    </row>
    <row r="495" spans="2:51" s="228" customFormat="1" ht="11.25">
      <c r="B495" s="229"/>
      <c r="C495" s="230"/>
      <c r="D495" s="200" t="s">
        <v>145</v>
      </c>
      <c r="E495" s="231"/>
      <c r="F495" s="232" t="s">
        <v>147</v>
      </c>
      <c r="G495" s="230"/>
      <c r="H495" s="233">
        <v>2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145</v>
      </c>
      <c r="AU495" s="239" t="s">
        <v>20</v>
      </c>
      <c r="AV495" s="228" t="s">
        <v>141</v>
      </c>
      <c r="AW495" s="228" t="s">
        <v>39</v>
      </c>
      <c r="AX495" s="228" t="s">
        <v>93</v>
      </c>
      <c r="AY495" s="239" t="s">
        <v>134</v>
      </c>
    </row>
    <row r="496" spans="1:65" s="26" customFormat="1" ht="24" customHeight="1">
      <c r="A496" s="20"/>
      <c r="B496" s="21"/>
      <c r="C496" s="187" t="s">
        <v>628</v>
      </c>
      <c r="D496" s="187" t="s">
        <v>136</v>
      </c>
      <c r="E496" s="188" t="s">
        <v>629</v>
      </c>
      <c r="F496" s="189" t="s">
        <v>630</v>
      </c>
      <c r="G496" s="190" t="s">
        <v>198</v>
      </c>
      <c r="H496" s="191">
        <v>40</v>
      </c>
      <c r="I496" s="192">
        <v>344</v>
      </c>
      <c r="J496" s="193">
        <f>ROUND(I496*H496,2)</f>
        <v>13760</v>
      </c>
      <c r="K496" s="189" t="s">
        <v>140</v>
      </c>
      <c r="L496" s="25"/>
      <c r="M496" s="194"/>
      <c r="N496" s="195" t="s">
        <v>49</v>
      </c>
      <c r="O496" s="61"/>
      <c r="P496" s="196">
        <f>O496*H496</f>
        <v>0</v>
      </c>
      <c r="Q496" s="196">
        <v>0</v>
      </c>
      <c r="R496" s="196">
        <f>Q496*H496</f>
        <v>0</v>
      </c>
      <c r="S496" s="196">
        <v>0.194</v>
      </c>
      <c r="T496" s="197">
        <f>S496*H496</f>
        <v>7.76</v>
      </c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R496" s="198" t="s">
        <v>141</v>
      </c>
      <c r="AT496" s="198" t="s">
        <v>136</v>
      </c>
      <c r="AU496" s="198" t="s">
        <v>20</v>
      </c>
      <c r="AY496" s="3" t="s">
        <v>134</v>
      </c>
      <c r="BE496" s="199">
        <f>IF(N496="základní",J496,0)</f>
        <v>13760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3" t="s">
        <v>93</v>
      </c>
      <c r="BK496" s="199">
        <f>ROUND(I496*H496,2)</f>
        <v>13760</v>
      </c>
      <c r="BL496" s="3" t="s">
        <v>141</v>
      </c>
      <c r="BM496" s="198" t="s">
        <v>631</v>
      </c>
    </row>
    <row r="497" spans="1:47" s="26" customFormat="1" ht="39">
      <c r="A497" s="20"/>
      <c r="B497" s="21"/>
      <c r="C497" s="22"/>
      <c r="D497" s="200" t="s">
        <v>143</v>
      </c>
      <c r="E497" s="22"/>
      <c r="F497" s="201" t="s">
        <v>632</v>
      </c>
      <c r="G497" s="22"/>
      <c r="H497" s="22"/>
      <c r="I497" s="202"/>
      <c r="J497" s="22"/>
      <c r="K497" s="22"/>
      <c r="L497" s="25"/>
      <c r="M497" s="203"/>
      <c r="N497" s="204"/>
      <c r="O497" s="61"/>
      <c r="P497" s="61"/>
      <c r="Q497" s="61"/>
      <c r="R497" s="61"/>
      <c r="S497" s="61"/>
      <c r="T497" s="62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T497" s="3" t="s">
        <v>143</v>
      </c>
      <c r="AU497" s="3" t="s">
        <v>20</v>
      </c>
    </row>
    <row r="498" spans="2:51" s="205" customFormat="1" ht="11.25">
      <c r="B498" s="206"/>
      <c r="C498" s="207"/>
      <c r="D498" s="200" t="s">
        <v>145</v>
      </c>
      <c r="E498" s="208"/>
      <c r="F498" s="209" t="s">
        <v>633</v>
      </c>
      <c r="G498" s="207"/>
      <c r="H498" s="208"/>
      <c r="I498" s="210"/>
      <c r="J498" s="207"/>
      <c r="K498" s="207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145</v>
      </c>
      <c r="AU498" s="215" t="s">
        <v>20</v>
      </c>
      <c r="AV498" s="205" t="s">
        <v>93</v>
      </c>
      <c r="AW498" s="205" t="s">
        <v>39</v>
      </c>
      <c r="AX498" s="205" t="s">
        <v>85</v>
      </c>
      <c r="AY498" s="215" t="s">
        <v>134</v>
      </c>
    </row>
    <row r="499" spans="2:51" s="216" customFormat="1" ht="11.25">
      <c r="B499" s="217"/>
      <c r="C499" s="218"/>
      <c r="D499" s="200" t="s">
        <v>145</v>
      </c>
      <c r="E499" s="219"/>
      <c r="F499" s="220" t="s">
        <v>387</v>
      </c>
      <c r="G499" s="218"/>
      <c r="H499" s="221">
        <v>40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145</v>
      </c>
      <c r="AU499" s="227" t="s">
        <v>20</v>
      </c>
      <c r="AV499" s="216" t="s">
        <v>20</v>
      </c>
      <c r="AW499" s="216" t="s">
        <v>39</v>
      </c>
      <c r="AX499" s="216" t="s">
        <v>85</v>
      </c>
      <c r="AY499" s="227" t="s">
        <v>134</v>
      </c>
    </row>
    <row r="500" spans="2:51" s="228" customFormat="1" ht="11.25">
      <c r="B500" s="229"/>
      <c r="C500" s="230"/>
      <c r="D500" s="200" t="s">
        <v>145</v>
      </c>
      <c r="E500" s="231"/>
      <c r="F500" s="232" t="s">
        <v>147</v>
      </c>
      <c r="G500" s="230"/>
      <c r="H500" s="233">
        <v>40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AT500" s="239" t="s">
        <v>145</v>
      </c>
      <c r="AU500" s="239" t="s">
        <v>20</v>
      </c>
      <c r="AV500" s="228" t="s">
        <v>141</v>
      </c>
      <c r="AW500" s="228" t="s">
        <v>39</v>
      </c>
      <c r="AX500" s="228" t="s">
        <v>93</v>
      </c>
      <c r="AY500" s="239" t="s">
        <v>134</v>
      </c>
    </row>
    <row r="501" spans="1:65" s="26" customFormat="1" ht="24" customHeight="1">
      <c r="A501" s="20"/>
      <c r="B501" s="21"/>
      <c r="C501" s="187" t="s">
        <v>634</v>
      </c>
      <c r="D501" s="187" t="s">
        <v>136</v>
      </c>
      <c r="E501" s="188" t="s">
        <v>635</v>
      </c>
      <c r="F501" s="189" t="s">
        <v>636</v>
      </c>
      <c r="G501" s="190" t="s">
        <v>198</v>
      </c>
      <c r="H501" s="191">
        <v>41.5</v>
      </c>
      <c r="I501" s="192">
        <v>180</v>
      </c>
      <c r="J501" s="193">
        <f>ROUND(I501*H501,2)</f>
        <v>7470</v>
      </c>
      <c r="K501" s="189" t="s">
        <v>233</v>
      </c>
      <c r="L501" s="25"/>
      <c r="M501" s="194"/>
      <c r="N501" s="195" t="s">
        <v>49</v>
      </c>
      <c r="O501" s="61"/>
      <c r="P501" s="196">
        <f>O501*H501</f>
        <v>0</v>
      </c>
      <c r="Q501" s="196">
        <v>0</v>
      </c>
      <c r="R501" s="196">
        <f>Q501*H501</f>
        <v>0</v>
      </c>
      <c r="S501" s="196">
        <v>0.065</v>
      </c>
      <c r="T501" s="197">
        <f>S501*H501</f>
        <v>2.6975000000000002</v>
      </c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R501" s="198" t="s">
        <v>141</v>
      </c>
      <c r="AT501" s="198" t="s">
        <v>136</v>
      </c>
      <c r="AU501" s="198" t="s">
        <v>20</v>
      </c>
      <c r="AY501" s="3" t="s">
        <v>134</v>
      </c>
      <c r="BE501" s="199">
        <f>IF(N501="základní",J501,0)</f>
        <v>7470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3" t="s">
        <v>93</v>
      </c>
      <c r="BK501" s="199">
        <f>ROUND(I501*H501,2)</f>
        <v>7470</v>
      </c>
      <c r="BL501" s="3" t="s">
        <v>141</v>
      </c>
      <c r="BM501" s="198" t="s">
        <v>637</v>
      </c>
    </row>
    <row r="502" spans="1:47" s="26" customFormat="1" ht="39">
      <c r="A502" s="20"/>
      <c r="B502" s="21"/>
      <c r="C502" s="22"/>
      <c r="D502" s="200" t="s">
        <v>143</v>
      </c>
      <c r="E502" s="22"/>
      <c r="F502" s="201" t="s">
        <v>638</v>
      </c>
      <c r="G502" s="22"/>
      <c r="H502" s="22"/>
      <c r="I502" s="202"/>
      <c r="J502" s="22"/>
      <c r="K502" s="22"/>
      <c r="L502" s="25"/>
      <c r="M502" s="203"/>
      <c r="N502" s="204"/>
      <c r="O502" s="61"/>
      <c r="P502" s="61"/>
      <c r="Q502" s="61"/>
      <c r="R502" s="61"/>
      <c r="S502" s="61"/>
      <c r="T502" s="62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T502" s="3" t="s">
        <v>143</v>
      </c>
      <c r="AU502" s="3" t="s">
        <v>20</v>
      </c>
    </row>
    <row r="503" spans="1:65" s="26" customFormat="1" ht="24" customHeight="1">
      <c r="A503" s="20"/>
      <c r="B503" s="21"/>
      <c r="C503" s="187" t="s">
        <v>639</v>
      </c>
      <c r="D503" s="187" t="s">
        <v>136</v>
      </c>
      <c r="E503" s="188" t="s">
        <v>640</v>
      </c>
      <c r="F503" s="189" t="s">
        <v>641</v>
      </c>
      <c r="G503" s="190" t="s">
        <v>139</v>
      </c>
      <c r="H503" s="191">
        <v>79</v>
      </c>
      <c r="I503" s="192">
        <v>10</v>
      </c>
      <c r="J503" s="193">
        <f>ROUND(I503*H503,2)</f>
        <v>790</v>
      </c>
      <c r="K503" s="189" t="s">
        <v>226</v>
      </c>
      <c r="L503" s="25"/>
      <c r="M503" s="194"/>
      <c r="N503" s="195" t="s">
        <v>49</v>
      </c>
      <c r="O503" s="61"/>
      <c r="P503" s="196">
        <f>O503*H503</f>
        <v>0</v>
      </c>
      <c r="Q503" s="196">
        <v>0</v>
      </c>
      <c r="R503" s="196">
        <f>Q503*H503</f>
        <v>0</v>
      </c>
      <c r="S503" s="196">
        <v>0.02</v>
      </c>
      <c r="T503" s="197">
        <f>S503*H503</f>
        <v>1.58</v>
      </c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R503" s="198" t="s">
        <v>141</v>
      </c>
      <c r="AT503" s="198" t="s">
        <v>136</v>
      </c>
      <c r="AU503" s="198" t="s">
        <v>20</v>
      </c>
      <c r="AY503" s="3" t="s">
        <v>134</v>
      </c>
      <c r="BE503" s="199">
        <f>IF(N503="základní",J503,0)</f>
        <v>790</v>
      </c>
      <c r="BF503" s="199">
        <f>IF(N503="snížená",J503,0)</f>
        <v>0</v>
      </c>
      <c r="BG503" s="199">
        <f>IF(N503="zákl. přenesená",J503,0)</f>
        <v>0</v>
      </c>
      <c r="BH503" s="199">
        <f>IF(N503="sníž. přenesená",J503,0)</f>
        <v>0</v>
      </c>
      <c r="BI503" s="199">
        <f>IF(N503="nulová",J503,0)</f>
        <v>0</v>
      </c>
      <c r="BJ503" s="3" t="s">
        <v>93</v>
      </c>
      <c r="BK503" s="199">
        <f>ROUND(I503*H503,2)</f>
        <v>790</v>
      </c>
      <c r="BL503" s="3" t="s">
        <v>141</v>
      </c>
      <c r="BM503" s="198" t="s">
        <v>642</v>
      </c>
    </row>
    <row r="504" spans="1:47" s="26" customFormat="1" ht="39">
      <c r="A504" s="20"/>
      <c r="B504" s="21"/>
      <c r="C504" s="22"/>
      <c r="D504" s="200" t="s">
        <v>143</v>
      </c>
      <c r="E504" s="22"/>
      <c r="F504" s="201" t="s">
        <v>643</v>
      </c>
      <c r="G504" s="22"/>
      <c r="H504" s="22"/>
      <c r="I504" s="202"/>
      <c r="J504" s="22"/>
      <c r="K504" s="22"/>
      <c r="L504" s="25"/>
      <c r="M504" s="203"/>
      <c r="N504" s="204"/>
      <c r="O504" s="61"/>
      <c r="P504" s="61"/>
      <c r="Q504" s="61"/>
      <c r="R504" s="61"/>
      <c r="S504" s="61"/>
      <c r="T504" s="62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T504" s="3" t="s">
        <v>143</v>
      </c>
      <c r="AU504" s="3" t="s">
        <v>20</v>
      </c>
    </row>
    <row r="505" spans="2:51" s="205" customFormat="1" ht="11.25">
      <c r="B505" s="206"/>
      <c r="C505" s="207"/>
      <c r="D505" s="200" t="s">
        <v>145</v>
      </c>
      <c r="E505" s="208"/>
      <c r="F505" s="209" t="s">
        <v>644</v>
      </c>
      <c r="G505" s="207"/>
      <c r="H505" s="208"/>
      <c r="I505" s="210"/>
      <c r="J505" s="207"/>
      <c r="K505" s="207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145</v>
      </c>
      <c r="AU505" s="215" t="s">
        <v>20</v>
      </c>
      <c r="AV505" s="205" t="s">
        <v>93</v>
      </c>
      <c r="AW505" s="205" t="s">
        <v>39</v>
      </c>
      <c r="AX505" s="205" t="s">
        <v>85</v>
      </c>
      <c r="AY505" s="215" t="s">
        <v>134</v>
      </c>
    </row>
    <row r="506" spans="2:51" s="216" customFormat="1" ht="11.25">
      <c r="B506" s="217"/>
      <c r="C506" s="218"/>
      <c r="D506" s="200" t="s">
        <v>145</v>
      </c>
      <c r="E506" s="219"/>
      <c r="F506" s="220" t="s">
        <v>85</v>
      </c>
      <c r="G506" s="218"/>
      <c r="H506" s="221">
        <v>0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145</v>
      </c>
      <c r="AU506" s="227" t="s">
        <v>20</v>
      </c>
      <c r="AV506" s="216" t="s">
        <v>20</v>
      </c>
      <c r="AW506" s="216" t="s">
        <v>39</v>
      </c>
      <c r="AX506" s="216" t="s">
        <v>85</v>
      </c>
      <c r="AY506" s="227" t="s">
        <v>134</v>
      </c>
    </row>
    <row r="507" spans="2:51" s="205" customFormat="1" ht="11.25">
      <c r="B507" s="206"/>
      <c r="C507" s="207"/>
      <c r="D507" s="200" t="s">
        <v>145</v>
      </c>
      <c r="E507" s="208"/>
      <c r="F507" s="209" t="s">
        <v>645</v>
      </c>
      <c r="G507" s="207"/>
      <c r="H507" s="208"/>
      <c r="I507" s="210"/>
      <c r="J507" s="207"/>
      <c r="K507" s="207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145</v>
      </c>
      <c r="AU507" s="215" t="s">
        <v>20</v>
      </c>
      <c r="AV507" s="205" t="s">
        <v>93</v>
      </c>
      <c r="AW507" s="205" t="s">
        <v>39</v>
      </c>
      <c r="AX507" s="205" t="s">
        <v>85</v>
      </c>
      <c r="AY507" s="215" t="s">
        <v>134</v>
      </c>
    </row>
    <row r="508" spans="2:51" s="216" customFormat="1" ht="11.25">
      <c r="B508" s="217"/>
      <c r="C508" s="218"/>
      <c r="D508" s="200" t="s">
        <v>145</v>
      </c>
      <c r="E508" s="219"/>
      <c r="F508" s="220" t="s">
        <v>603</v>
      </c>
      <c r="G508" s="218"/>
      <c r="H508" s="221">
        <v>79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145</v>
      </c>
      <c r="AU508" s="227" t="s">
        <v>20</v>
      </c>
      <c r="AV508" s="216" t="s">
        <v>20</v>
      </c>
      <c r="AW508" s="216" t="s">
        <v>39</v>
      </c>
      <c r="AX508" s="216" t="s">
        <v>85</v>
      </c>
      <c r="AY508" s="227" t="s">
        <v>134</v>
      </c>
    </row>
    <row r="509" spans="2:51" s="228" customFormat="1" ht="11.25">
      <c r="B509" s="229"/>
      <c r="C509" s="230"/>
      <c r="D509" s="200" t="s">
        <v>145</v>
      </c>
      <c r="E509" s="231"/>
      <c r="F509" s="232" t="s">
        <v>147</v>
      </c>
      <c r="G509" s="230"/>
      <c r="H509" s="233">
        <v>79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145</v>
      </c>
      <c r="AU509" s="239" t="s">
        <v>20</v>
      </c>
      <c r="AV509" s="228" t="s">
        <v>141</v>
      </c>
      <c r="AW509" s="228" t="s">
        <v>39</v>
      </c>
      <c r="AX509" s="228" t="s">
        <v>93</v>
      </c>
      <c r="AY509" s="239" t="s">
        <v>134</v>
      </c>
    </row>
    <row r="510" spans="1:65" s="26" customFormat="1" ht="24" customHeight="1">
      <c r="A510" s="20"/>
      <c r="B510" s="21"/>
      <c r="C510" s="187" t="s">
        <v>646</v>
      </c>
      <c r="D510" s="187" t="s">
        <v>136</v>
      </c>
      <c r="E510" s="188" t="s">
        <v>647</v>
      </c>
      <c r="F510" s="189" t="s">
        <v>648</v>
      </c>
      <c r="G510" s="190" t="s">
        <v>367</v>
      </c>
      <c r="H510" s="191">
        <v>8</v>
      </c>
      <c r="I510" s="192">
        <v>550</v>
      </c>
      <c r="J510" s="193">
        <f>ROUND(I510*H510,2)</f>
        <v>4400</v>
      </c>
      <c r="K510" s="189" t="s">
        <v>140</v>
      </c>
      <c r="L510" s="25"/>
      <c r="M510" s="194"/>
      <c r="N510" s="195" t="s">
        <v>49</v>
      </c>
      <c r="O510" s="61"/>
      <c r="P510" s="196">
        <f>O510*H510</f>
        <v>0</v>
      </c>
      <c r="Q510" s="196">
        <v>0</v>
      </c>
      <c r="R510" s="196">
        <f>Q510*H510</f>
        <v>0</v>
      </c>
      <c r="S510" s="196">
        <v>0.082</v>
      </c>
      <c r="T510" s="197">
        <f>S510*H510</f>
        <v>0.656</v>
      </c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R510" s="198" t="s">
        <v>141</v>
      </c>
      <c r="AT510" s="198" t="s">
        <v>136</v>
      </c>
      <c r="AU510" s="198" t="s">
        <v>20</v>
      </c>
      <c r="AY510" s="3" t="s">
        <v>134</v>
      </c>
      <c r="BE510" s="199">
        <f>IF(N510="základní",J510,0)</f>
        <v>4400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3" t="s">
        <v>93</v>
      </c>
      <c r="BK510" s="199">
        <f>ROUND(I510*H510,2)</f>
        <v>4400</v>
      </c>
      <c r="BL510" s="3" t="s">
        <v>141</v>
      </c>
      <c r="BM510" s="198" t="s">
        <v>649</v>
      </c>
    </row>
    <row r="511" spans="1:47" s="26" customFormat="1" ht="39">
      <c r="A511" s="20"/>
      <c r="B511" s="21"/>
      <c r="C511" s="22"/>
      <c r="D511" s="200" t="s">
        <v>143</v>
      </c>
      <c r="E511" s="22"/>
      <c r="F511" s="201" t="s">
        <v>650</v>
      </c>
      <c r="G511" s="22"/>
      <c r="H511" s="22"/>
      <c r="I511" s="202"/>
      <c r="J511" s="22"/>
      <c r="K511" s="22"/>
      <c r="L511" s="25"/>
      <c r="M511" s="203"/>
      <c r="N511" s="204"/>
      <c r="O511" s="61"/>
      <c r="P511" s="61"/>
      <c r="Q511" s="61"/>
      <c r="R511" s="61"/>
      <c r="S511" s="61"/>
      <c r="T511" s="62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T511" s="3" t="s">
        <v>143</v>
      </c>
      <c r="AU511" s="3" t="s">
        <v>20</v>
      </c>
    </row>
    <row r="512" spans="2:51" s="205" customFormat="1" ht="11.25">
      <c r="B512" s="206"/>
      <c r="C512" s="207"/>
      <c r="D512" s="200" t="s">
        <v>145</v>
      </c>
      <c r="E512" s="208"/>
      <c r="F512" s="209" t="s">
        <v>651</v>
      </c>
      <c r="G512" s="207"/>
      <c r="H512" s="208"/>
      <c r="I512" s="210"/>
      <c r="J512" s="207"/>
      <c r="K512" s="207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145</v>
      </c>
      <c r="AU512" s="215" t="s">
        <v>20</v>
      </c>
      <c r="AV512" s="205" t="s">
        <v>93</v>
      </c>
      <c r="AW512" s="205" t="s">
        <v>39</v>
      </c>
      <c r="AX512" s="205" t="s">
        <v>85</v>
      </c>
      <c r="AY512" s="215" t="s">
        <v>134</v>
      </c>
    </row>
    <row r="513" spans="2:51" s="216" customFormat="1" ht="11.25">
      <c r="B513" s="217"/>
      <c r="C513" s="218"/>
      <c r="D513" s="200" t="s">
        <v>145</v>
      </c>
      <c r="E513" s="219"/>
      <c r="F513" s="220" t="s">
        <v>184</v>
      </c>
      <c r="G513" s="218"/>
      <c r="H513" s="221">
        <v>8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145</v>
      </c>
      <c r="AU513" s="227" t="s">
        <v>20</v>
      </c>
      <c r="AV513" s="216" t="s">
        <v>20</v>
      </c>
      <c r="AW513" s="216" t="s">
        <v>39</v>
      </c>
      <c r="AX513" s="216" t="s">
        <v>85</v>
      </c>
      <c r="AY513" s="227" t="s">
        <v>134</v>
      </c>
    </row>
    <row r="514" spans="2:51" s="228" customFormat="1" ht="11.25">
      <c r="B514" s="229"/>
      <c r="C514" s="230"/>
      <c r="D514" s="200" t="s">
        <v>145</v>
      </c>
      <c r="E514" s="231"/>
      <c r="F514" s="232" t="s">
        <v>147</v>
      </c>
      <c r="G514" s="230"/>
      <c r="H514" s="233">
        <v>8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145</v>
      </c>
      <c r="AU514" s="239" t="s">
        <v>20</v>
      </c>
      <c r="AV514" s="228" t="s">
        <v>141</v>
      </c>
      <c r="AW514" s="228" t="s">
        <v>39</v>
      </c>
      <c r="AX514" s="228" t="s">
        <v>93</v>
      </c>
      <c r="AY514" s="239" t="s">
        <v>134</v>
      </c>
    </row>
    <row r="515" spans="1:65" s="26" customFormat="1" ht="24" customHeight="1">
      <c r="A515" s="20"/>
      <c r="B515" s="21"/>
      <c r="C515" s="187" t="s">
        <v>652</v>
      </c>
      <c r="D515" s="187" t="s">
        <v>136</v>
      </c>
      <c r="E515" s="188" t="s">
        <v>653</v>
      </c>
      <c r="F515" s="189" t="s">
        <v>654</v>
      </c>
      <c r="G515" s="190" t="s">
        <v>139</v>
      </c>
      <c r="H515" s="191">
        <v>39</v>
      </c>
      <c r="I515" s="192">
        <v>490</v>
      </c>
      <c r="J515" s="193">
        <f>ROUND(I515*H515,2)</f>
        <v>19110</v>
      </c>
      <c r="K515" s="189" t="s">
        <v>140</v>
      </c>
      <c r="L515" s="25"/>
      <c r="M515" s="194"/>
      <c r="N515" s="195" t="s">
        <v>49</v>
      </c>
      <c r="O515" s="61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R515" s="198" t="s">
        <v>141</v>
      </c>
      <c r="AT515" s="198" t="s">
        <v>136</v>
      </c>
      <c r="AU515" s="198" t="s">
        <v>20</v>
      </c>
      <c r="AY515" s="3" t="s">
        <v>134</v>
      </c>
      <c r="BE515" s="199">
        <f>IF(N515="základní",J515,0)</f>
        <v>19110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3" t="s">
        <v>93</v>
      </c>
      <c r="BK515" s="199">
        <f>ROUND(I515*H515,2)</f>
        <v>19110</v>
      </c>
      <c r="BL515" s="3" t="s">
        <v>141</v>
      </c>
      <c r="BM515" s="198" t="s">
        <v>655</v>
      </c>
    </row>
    <row r="516" spans="1:47" s="26" customFormat="1" ht="19.5">
      <c r="A516" s="20"/>
      <c r="B516" s="21"/>
      <c r="C516" s="22"/>
      <c r="D516" s="200" t="s">
        <v>143</v>
      </c>
      <c r="E516" s="22"/>
      <c r="F516" s="201" t="s">
        <v>656</v>
      </c>
      <c r="G516" s="22"/>
      <c r="H516" s="22"/>
      <c r="I516" s="202"/>
      <c r="J516" s="22"/>
      <c r="K516" s="22"/>
      <c r="L516" s="25"/>
      <c r="M516" s="203"/>
      <c r="N516" s="204"/>
      <c r="O516" s="61"/>
      <c r="P516" s="61"/>
      <c r="Q516" s="61"/>
      <c r="R516" s="61"/>
      <c r="S516" s="61"/>
      <c r="T516" s="62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T516" s="3" t="s">
        <v>143</v>
      </c>
      <c r="AU516" s="3" t="s">
        <v>20</v>
      </c>
    </row>
    <row r="517" spans="2:51" s="205" customFormat="1" ht="11.25">
      <c r="B517" s="206"/>
      <c r="C517" s="207"/>
      <c r="D517" s="200" t="s">
        <v>145</v>
      </c>
      <c r="E517" s="208"/>
      <c r="F517" s="209" t="s">
        <v>657</v>
      </c>
      <c r="G517" s="207"/>
      <c r="H517" s="208"/>
      <c r="I517" s="210"/>
      <c r="J517" s="207"/>
      <c r="K517" s="207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145</v>
      </c>
      <c r="AU517" s="215" t="s">
        <v>20</v>
      </c>
      <c r="AV517" s="205" t="s">
        <v>93</v>
      </c>
      <c r="AW517" s="205" t="s">
        <v>39</v>
      </c>
      <c r="AX517" s="205" t="s">
        <v>85</v>
      </c>
      <c r="AY517" s="215" t="s">
        <v>134</v>
      </c>
    </row>
    <row r="518" spans="2:51" s="216" customFormat="1" ht="11.25">
      <c r="B518" s="217"/>
      <c r="C518" s="218"/>
      <c r="D518" s="200" t="s">
        <v>145</v>
      </c>
      <c r="E518" s="219"/>
      <c r="F518" s="220" t="s">
        <v>381</v>
      </c>
      <c r="G518" s="218"/>
      <c r="H518" s="221">
        <v>39</v>
      </c>
      <c r="I518" s="222"/>
      <c r="J518" s="218"/>
      <c r="K518" s="218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145</v>
      </c>
      <c r="AU518" s="227" t="s">
        <v>20</v>
      </c>
      <c r="AV518" s="216" t="s">
        <v>20</v>
      </c>
      <c r="AW518" s="216" t="s">
        <v>39</v>
      </c>
      <c r="AX518" s="216" t="s">
        <v>93</v>
      </c>
      <c r="AY518" s="227" t="s">
        <v>134</v>
      </c>
    </row>
    <row r="519" spans="1:65" s="26" customFormat="1" ht="16.5" customHeight="1">
      <c r="A519" s="20"/>
      <c r="B519" s="21"/>
      <c r="C519" s="187" t="s">
        <v>658</v>
      </c>
      <c r="D519" s="187" t="s">
        <v>136</v>
      </c>
      <c r="E519" s="188" t="s">
        <v>659</v>
      </c>
      <c r="F519" s="189" t="s">
        <v>660</v>
      </c>
      <c r="G519" s="190" t="s">
        <v>661</v>
      </c>
      <c r="H519" s="191">
        <v>1</v>
      </c>
      <c r="I519" s="192">
        <v>18500</v>
      </c>
      <c r="J519" s="193">
        <f>ROUND(I519*H519,2)</f>
        <v>18500</v>
      </c>
      <c r="K519" s="189"/>
      <c r="L519" s="25"/>
      <c r="M519" s="194"/>
      <c r="N519" s="195" t="s">
        <v>49</v>
      </c>
      <c r="O519" s="61"/>
      <c r="P519" s="196">
        <f>O519*H519</f>
        <v>0</v>
      </c>
      <c r="Q519" s="196">
        <v>0</v>
      </c>
      <c r="R519" s="196">
        <f>Q519*H519</f>
        <v>0</v>
      </c>
      <c r="S519" s="196">
        <v>1</v>
      </c>
      <c r="T519" s="197">
        <f>S519*H519</f>
        <v>1</v>
      </c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R519" s="198" t="s">
        <v>141</v>
      </c>
      <c r="AT519" s="198" t="s">
        <v>136</v>
      </c>
      <c r="AU519" s="198" t="s">
        <v>20</v>
      </c>
      <c r="AY519" s="3" t="s">
        <v>134</v>
      </c>
      <c r="BE519" s="199">
        <f>IF(N519="základní",J519,0)</f>
        <v>18500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3" t="s">
        <v>93</v>
      </c>
      <c r="BK519" s="199">
        <f>ROUND(I519*H519,2)</f>
        <v>18500</v>
      </c>
      <c r="BL519" s="3" t="s">
        <v>141</v>
      </c>
      <c r="BM519" s="198" t="s">
        <v>662</v>
      </c>
    </row>
    <row r="520" spans="1:47" s="26" customFormat="1" ht="11.25">
      <c r="A520" s="20"/>
      <c r="B520" s="21"/>
      <c r="C520" s="22"/>
      <c r="D520" s="200" t="s">
        <v>143</v>
      </c>
      <c r="E520" s="22"/>
      <c r="F520" s="201" t="s">
        <v>660</v>
      </c>
      <c r="G520" s="22"/>
      <c r="H520" s="22"/>
      <c r="I520" s="202"/>
      <c r="J520" s="22"/>
      <c r="K520" s="22"/>
      <c r="L520" s="25"/>
      <c r="M520" s="203"/>
      <c r="N520" s="204"/>
      <c r="O520" s="61"/>
      <c r="P520" s="61"/>
      <c r="Q520" s="61"/>
      <c r="R520" s="61"/>
      <c r="S520" s="61"/>
      <c r="T520" s="62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T520" s="3" t="s">
        <v>143</v>
      </c>
      <c r="AU520" s="3" t="s">
        <v>20</v>
      </c>
    </row>
    <row r="521" spans="2:51" s="216" customFormat="1" ht="11.25">
      <c r="B521" s="217"/>
      <c r="C521" s="218"/>
      <c r="D521" s="200" t="s">
        <v>145</v>
      </c>
      <c r="E521" s="219"/>
      <c r="F521" s="220" t="s">
        <v>93</v>
      </c>
      <c r="G521" s="218"/>
      <c r="H521" s="221">
        <v>1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145</v>
      </c>
      <c r="AU521" s="227" t="s">
        <v>20</v>
      </c>
      <c r="AV521" s="216" t="s">
        <v>20</v>
      </c>
      <c r="AW521" s="216" t="s">
        <v>39</v>
      </c>
      <c r="AX521" s="216" t="s">
        <v>85</v>
      </c>
      <c r="AY521" s="227" t="s">
        <v>134</v>
      </c>
    </row>
    <row r="522" spans="2:51" s="228" customFormat="1" ht="11.25">
      <c r="B522" s="229"/>
      <c r="C522" s="230"/>
      <c r="D522" s="200" t="s">
        <v>145</v>
      </c>
      <c r="E522" s="231"/>
      <c r="F522" s="232" t="s">
        <v>147</v>
      </c>
      <c r="G522" s="230"/>
      <c r="H522" s="233">
        <v>1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145</v>
      </c>
      <c r="AU522" s="239" t="s">
        <v>20</v>
      </c>
      <c r="AV522" s="228" t="s">
        <v>141</v>
      </c>
      <c r="AW522" s="228" t="s">
        <v>39</v>
      </c>
      <c r="AX522" s="228" t="s">
        <v>93</v>
      </c>
      <c r="AY522" s="239" t="s">
        <v>134</v>
      </c>
    </row>
    <row r="523" spans="1:65" s="26" customFormat="1" ht="16.5" customHeight="1">
      <c r="A523" s="20"/>
      <c r="B523" s="21"/>
      <c r="C523" s="187" t="s">
        <v>589</v>
      </c>
      <c r="D523" s="187" t="s">
        <v>136</v>
      </c>
      <c r="E523" s="188" t="s">
        <v>663</v>
      </c>
      <c r="F523" s="189" t="s">
        <v>664</v>
      </c>
      <c r="G523" s="190" t="s">
        <v>198</v>
      </c>
      <c r="H523" s="191">
        <v>8</v>
      </c>
      <c r="I523" s="192">
        <v>600</v>
      </c>
      <c r="J523" s="193">
        <f>ROUND(I523*H523,2)</f>
        <v>4800</v>
      </c>
      <c r="K523" s="189" t="s">
        <v>140</v>
      </c>
      <c r="L523" s="25"/>
      <c r="M523" s="194"/>
      <c r="N523" s="195" t="s">
        <v>49</v>
      </c>
      <c r="O523" s="61"/>
      <c r="P523" s="196">
        <f>O523*H523</f>
        <v>0</v>
      </c>
      <c r="Q523" s="196">
        <v>8E-05</v>
      </c>
      <c r="R523" s="196">
        <f>Q523*H523</f>
        <v>0.00064</v>
      </c>
      <c r="S523" s="196">
        <v>0.018000000000000002</v>
      </c>
      <c r="T523" s="197">
        <f>S523*H523</f>
        <v>0.14400000000000002</v>
      </c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R523" s="198" t="s">
        <v>141</v>
      </c>
      <c r="AT523" s="198" t="s">
        <v>136</v>
      </c>
      <c r="AU523" s="198" t="s">
        <v>20</v>
      </c>
      <c r="AY523" s="3" t="s">
        <v>134</v>
      </c>
      <c r="BE523" s="199">
        <f>IF(N523="základní",J523,0)</f>
        <v>4800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3" t="s">
        <v>93</v>
      </c>
      <c r="BK523" s="199">
        <f>ROUND(I523*H523,2)</f>
        <v>4800</v>
      </c>
      <c r="BL523" s="3" t="s">
        <v>141</v>
      </c>
      <c r="BM523" s="198" t="s">
        <v>665</v>
      </c>
    </row>
    <row r="524" spans="1:47" s="26" customFormat="1" ht="19.5">
      <c r="A524" s="20"/>
      <c r="B524" s="21"/>
      <c r="C524" s="22"/>
      <c r="D524" s="200" t="s">
        <v>143</v>
      </c>
      <c r="E524" s="22"/>
      <c r="F524" s="201" t="s">
        <v>666</v>
      </c>
      <c r="G524" s="22"/>
      <c r="H524" s="22"/>
      <c r="I524" s="202"/>
      <c r="J524" s="22"/>
      <c r="K524" s="22"/>
      <c r="L524" s="25"/>
      <c r="M524" s="203"/>
      <c r="N524" s="204"/>
      <c r="O524" s="61"/>
      <c r="P524" s="61"/>
      <c r="Q524" s="61"/>
      <c r="R524" s="61"/>
      <c r="S524" s="61"/>
      <c r="T524" s="62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T524" s="3" t="s">
        <v>143</v>
      </c>
      <c r="AU524" s="3" t="s">
        <v>20</v>
      </c>
    </row>
    <row r="525" spans="2:51" s="216" customFormat="1" ht="11.25">
      <c r="B525" s="217"/>
      <c r="C525" s="218"/>
      <c r="D525" s="200" t="s">
        <v>145</v>
      </c>
      <c r="E525" s="219"/>
      <c r="F525" s="220" t="s">
        <v>184</v>
      </c>
      <c r="G525" s="218"/>
      <c r="H525" s="221">
        <v>8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145</v>
      </c>
      <c r="AU525" s="227" t="s">
        <v>20</v>
      </c>
      <c r="AV525" s="216" t="s">
        <v>20</v>
      </c>
      <c r="AW525" s="216" t="s">
        <v>39</v>
      </c>
      <c r="AX525" s="216" t="s">
        <v>85</v>
      </c>
      <c r="AY525" s="227" t="s">
        <v>134</v>
      </c>
    </row>
    <row r="526" spans="2:51" s="228" customFormat="1" ht="11.25">
      <c r="B526" s="229"/>
      <c r="C526" s="230"/>
      <c r="D526" s="200" t="s">
        <v>145</v>
      </c>
      <c r="E526" s="231"/>
      <c r="F526" s="232" t="s">
        <v>147</v>
      </c>
      <c r="G526" s="230"/>
      <c r="H526" s="233">
        <v>8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145</v>
      </c>
      <c r="AU526" s="239" t="s">
        <v>20</v>
      </c>
      <c r="AV526" s="228" t="s">
        <v>141</v>
      </c>
      <c r="AW526" s="228" t="s">
        <v>39</v>
      </c>
      <c r="AX526" s="228" t="s">
        <v>93</v>
      </c>
      <c r="AY526" s="239" t="s">
        <v>134</v>
      </c>
    </row>
    <row r="527" spans="2:63" s="170" customFormat="1" ht="22.5" customHeight="1">
      <c r="B527" s="171"/>
      <c r="C527" s="172"/>
      <c r="D527" s="173" t="s">
        <v>84</v>
      </c>
      <c r="E527" s="185" t="s">
        <v>667</v>
      </c>
      <c r="F527" s="185" t="s">
        <v>668</v>
      </c>
      <c r="G527" s="172"/>
      <c r="H527" s="172"/>
      <c r="I527" s="175"/>
      <c r="J527" s="186">
        <f>BK527</f>
        <v>445739.67</v>
      </c>
      <c r="K527" s="172"/>
      <c r="L527" s="177"/>
      <c r="M527" s="178"/>
      <c r="N527" s="179"/>
      <c r="O527" s="179"/>
      <c r="P527" s="180">
        <f>SUM(P528:P570)</f>
        <v>0</v>
      </c>
      <c r="Q527" s="179"/>
      <c r="R527" s="180">
        <f>SUM(R528:R570)</f>
        <v>0</v>
      </c>
      <c r="S527" s="179"/>
      <c r="T527" s="181">
        <f>SUM(T528:T570)</f>
        <v>0</v>
      </c>
      <c r="AR527" s="182" t="s">
        <v>93</v>
      </c>
      <c r="AT527" s="183" t="s">
        <v>84</v>
      </c>
      <c r="AU527" s="183" t="s">
        <v>93</v>
      </c>
      <c r="AY527" s="182" t="s">
        <v>134</v>
      </c>
      <c r="BK527" s="184">
        <f>SUM(BK528:BK570)</f>
        <v>445739.67</v>
      </c>
    </row>
    <row r="528" spans="1:65" s="26" customFormat="1" ht="21.75" customHeight="1">
      <c r="A528" s="20"/>
      <c r="B528" s="21"/>
      <c r="C528" s="187" t="s">
        <v>669</v>
      </c>
      <c r="D528" s="187" t="s">
        <v>136</v>
      </c>
      <c r="E528" s="188" t="s">
        <v>670</v>
      </c>
      <c r="F528" s="189" t="s">
        <v>671</v>
      </c>
      <c r="G528" s="190" t="s">
        <v>260</v>
      </c>
      <c r="H528" s="191">
        <v>310.553</v>
      </c>
      <c r="I528" s="192">
        <v>114</v>
      </c>
      <c r="J528" s="193">
        <f>ROUND(I528*H528,2)</f>
        <v>35403.04</v>
      </c>
      <c r="K528" s="189" t="s">
        <v>140</v>
      </c>
      <c r="L528" s="25"/>
      <c r="M528" s="194"/>
      <c r="N528" s="195" t="s">
        <v>49</v>
      </c>
      <c r="O528" s="61"/>
      <c r="P528" s="196">
        <f>O528*H528</f>
        <v>0</v>
      </c>
      <c r="Q528" s="196">
        <v>0</v>
      </c>
      <c r="R528" s="196">
        <f>Q528*H528</f>
        <v>0</v>
      </c>
      <c r="S528" s="196">
        <v>0</v>
      </c>
      <c r="T528" s="197">
        <f>S528*H528</f>
        <v>0</v>
      </c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R528" s="198" t="s">
        <v>141</v>
      </c>
      <c r="AT528" s="198" t="s">
        <v>136</v>
      </c>
      <c r="AU528" s="198" t="s">
        <v>20</v>
      </c>
      <c r="AY528" s="3" t="s">
        <v>134</v>
      </c>
      <c r="BE528" s="199">
        <f>IF(N528="základní",J528,0)</f>
        <v>35403.04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3" t="s">
        <v>93</v>
      </c>
      <c r="BK528" s="199">
        <f>ROUND(I528*H528,2)</f>
        <v>35403.04</v>
      </c>
      <c r="BL528" s="3" t="s">
        <v>141</v>
      </c>
      <c r="BM528" s="198" t="s">
        <v>672</v>
      </c>
    </row>
    <row r="529" spans="1:47" s="26" customFormat="1" ht="29.25">
      <c r="A529" s="20"/>
      <c r="B529" s="21"/>
      <c r="C529" s="22"/>
      <c r="D529" s="200" t="s">
        <v>143</v>
      </c>
      <c r="E529" s="22"/>
      <c r="F529" s="201" t="s">
        <v>673</v>
      </c>
      <c r="G529" s="22"/>
      <c r="H529" s="22"/>
      <c r="I529" s="202"/>
      <c r="J529" s="22"/>
      <c r="K529" s="22"/>
      <c r="L529" s="25"/>
      <c r="M529" s="203"/>
      <c r="N529" s="204"/>
      <c r="O529" s="61"/>
      <c r="P529" s="61"/>
      <c r="Q529" s="61"/>
      <c r="R529" s="61"/>
      <c r="S529" s="61"/>
      <c r="T529" s="62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T529" s="3" t="s">
        <v>143</v>
      </c>
      <c r="AU529" s="3" t="s">
        <v>20</v>
      </c>
    </row>
    <row r="530" spans="2:51" s="216" customFormat="1" ht="11.25">
      <c r="B530" s="217"/>
      <c r="C530" s="218"/>
      <c r="D530" s="200" t="s">
        <v>145</v>
      </c>
      <c r="E530" s="219"/>
      <c r="F530" s="220" t="s">
        <v>674</v>
      </c>
      <c r="G530" s="218"/>
      <c r="H530" s="221">
        <v>189.35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145</v>
      </c>
      <c r="AU530" s="227" t="s">
        <v>20</v>
      </c>
      <c r="AV530" s="216" t="s">
        <v>20</v>
      </c>
      <c r="AW530" s="216" t="s">
        <v>39</v>
      </c>
      <c r="AX530" s="216" t="s">
        <v>85</v>
      </c>
      <c r="AY530" s="227" t="s">
        <v>134</v>
      </c>
    </row>
    <row r="531" spans="2:51" s="216" customFormat="1" ht="11.25">
      <c r="B531" s="217"/>
      <c r="C531" s="218"/>
      <c r="D531" s="200" t="s">
        <v>145</v>
      </c>
      <c r="E531" s="219"/>
      <c r="F531" s="220" t="s">
        <v>675</v>
      </c>
      <c r="G531" s="218"/>
      <c r="H531" s="221">
        <v>11.878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145</v>
      </c>
      <c r="AU531" s="227" t="s">
        <v>20</v>
      </c>
      <c r="AV531" s="216" t="s">
        <v>20</v>
      </c>
      <c r="AW531" s="216" t="s">
        <v>39</v>
      </c>
      <c r="AX531" s="216" t="s">
        <v>85</v>
      </c>
      <c r="AY531" s="227" t="s">
        <v>134</v>
      </c>
    </row>
    <row r="532" spans="2:51" s="216" customFormat="1" ht="11.25">
      <c r="B532" s="217"/>
      <c r="C532" s="218"/>
      <c r="D532" s="200" t="s">
        <v>145</v>
      </c>
      <c r="E532" s="219"/>
      <c r="F532" s="220" t="s">
        <v>676</v>
      </c>
      <c r="G532" s="218"/>
      <c r="H532" s="221">
        <v>101.2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145</v>
      </c>
      <c r="AU532" s="227" t="s">
        <v>20</v>
      </c>
      <c r="AV532" s="216" t="s">
        <v>20</v>
      </c>
      <c r="AW532" s="216" t="s">
        <v>39</v>
      </c>
      <c r="AX532" s="216" t="s">
        <v>85</v>
      </c>
      <c r="AY532" s="227" t="s">
        <v>134</v>
      </c>
    </row>
    <row r="533" spans="2:51" s="216" customFormat="1" ht="11.25">
      <c r="B533" s="217"/>
      <c r="C533" s="218"/>
      <c r="D533" s="200" t="s">
        <v>145</v>
      </c>
      <c r="E533" s="219"/>
      <c r="F533" s="220" t="s">
        <v>677</v>
      </c>
      <c r="G533" s="218"/>
      <c r="H533" s="221">
        <v>8.125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145</v>
      </c>
      <c r="AU533" s="227" t="s">
        <v>20</v>
      </c>
      <c r="AV533" s="216" t="s">
        <v>20</v>
      </c>
      <c r="AW533" s="216" t="s">
        <v>39</v>
      </c>
      <c r="AX533" s="216" t="s">
        <v>85</v>
      </c>
      <c r="AY533" s="227" t="s">
        <v>134</v>
      </c>
    </row>
    <row r="534" spans="2:51" s="228" customFormat="1" ht="11.25">
      <c r="B534" s="229"/>
      <c r="C534" s="230"/>
      <c r="D534" s="200" t="s">
        <v>145</v>
      </c>
      <c r="E534" s="231"/>
      <c r="F534" s="232" t="s">
        <v>147</v>
      </c>
      <c r="G534" s="230"/>
      <c r="H534" s="233">
        <v>310.553</v>
      </c>
      <c r="I534" s="234"/>
      <c r="J534" s="230"/>
      <c r="K534" s="230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145</v>
      </c>
      <c r="AU534" s="239" t="s">
        <v>20</v>
      </c>
      <c r="AV534" s="228" t="s">
        <v>141</v>
      </c>
      <c r="AW534" s="228" t="s">
        <v>39</v>
      </c>
      <c r="AX534" s="228" t="s">
        <v>93</v>
      </c>
      <c r="AY534" s="239" t="s">
        <v>134</v>
      </c>
    </row>
    <row r="535" spans="1:65" s="26" customFormat="1" ht="24" customHeight="1">
      <c r="A535" s="20"/>
      <c r="B535" s="21"/>
      <c r="C535" s="187" t="s">
        <v>678</v>
      </c>
      <c r="D535" s="187" t="s">
        <v>136</v>
      </c>
      <c r="E535" s="188" t="s">
        <v>679</v>
      </c>
      <c r="F535" s="189" t="s">
        <v>680</v>
      </c>
      <c r="G535" s="190" t="s">
        <v>260</v>
      </c>
      <c r="H535" s="191">
        <v>2794.977</v>
      </c>
      <c r="I535" s="192">
        <v>28</v>
      </c>
      <c r="J535" s="193">
        <f>ROUND(I535*H535,2)</f>
        <v>78259.36</v>
      </c>
      <c r="K535" s="189" t="s">
        <v>140</v>
      </c>
      <c r="L535" s="25"/>
      <c r="M535" s="194"/>
      <c r="N535" s="195" t="s">
        <v>49</v>
      </c>
      <c r="O535" s="61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R535" s="198" t="s">
        <v>141</v>
      </c>
      <c r="AT535" s="198" t="s">
        <v>136</v>
      </c>
      <c r="AU535" s="198" t="s">
        <v>20</v>
      </c>
      <c r="AY535" s="3" t="s">
        <v>134</v>
      </c>
      <c r="BE535" s="199">
        <f>IF(N535="základní",J535,0)</f>
        <v>78259.36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3" t="s">
        <v>93</v>
      </c>
      <c r="BK535" s="199">
        <f>ROUND(I535*H535,2)</f>
        <v>78259.36</v>
      </c>
      <c r="BL535" s="3" t="s">
        <v>141</v>
      </c>
      <c r="BM535" s="198" t="s">
        <v>681</v>
      </c>
    </row>
    <row r="536" spans="1:47" s="26" customFormat="1" ht="29.25">
      <c r="A536" s="20"/>
      <c r="B536" s="21"/>
      <c r="C536" s="22"/>
      <c r="D536" s="200" t="s">
        <v>143</v>
      </c>
      <c r="E536" s="22"/>
      <c r="F536" s="201" t="s">
        <v>682</v>
      </c>
      <c r="G536" s="22"/>
      <c r="H536" s="22"/>
      <c r="I536" s="202"/>
      <c r="J536" s="22"/>
      <c r="K536" s="22"/>
      <c r="L536" s="25"/>
      <c r="M536" s="203"/>
      <c r="N536" s="204"/>
      <c r="O536" s="61"/>
      <c r="P536" s="61"/>
      <c r="Q536" s="61"/>
      <c r="R536" s="61"/>
      <c r="S536" s="61"/>
      <c r="T536" s="62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T536" s="3" t="s">
        <v>143</v>
      </c>
      <c r="AU536" s="3" t="s">
        <v>20</v>
      </c>
    </row>
    <row r="537" spans="2:51" s="216" customFormat="1" ht="11.25">
      <c r="B537" s="217"/>
      <c r="C537" s="218"/>
      <c r="D537" s="200" t="s">
        <v>145</v>
      </c>
      <c r="E537" s="219"/>
      <c r="F537" s="220" t="s">
        <v>683</v>
      </c>
      <c r="G537" s="218"/>
      <c r="H537" s="221">
        <v>2794.977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145</v>
      </c>
      <c r="AU537" s="227" t="s">
        <v>20</v>
      </c>
      <c r="AV537" s="216" t="s">
        <v>20</v>
      </c>
      <c r="AW537" s="216" t="s">
        <v>39</v>
      </c>
      <c r="AX537" s="216" t="s">
        <v>85</v>
      </c>
      <c r="AY537" s="227" t="s">
        <v>134</v>
      </c>
    </row>
    <row r="538" spans="2:51" s="228" customFormat="1" ht="11.25">
      <c r="B538" s="229"/>
      <c r="C538" s="230"/>
      <c r="D538" s="200" t="s">
        <v>145</v>
      </c>
      <c r="E538" s="231"/>
      <c r="F538" s="232" t="s">
        <v>147</v>
      </c>
      <c r="G538" s="230"/>
      <c r="H538" s="233">
        <v>2794.977</v>
      </c>
      <c r="I538" s="234"/>
      <c r="J538" s="230"/>
      <c r="K538" s="230"/>
      <c r="L538" s="235"/>
      <c r="M538" s="236"/>
      <c r="N538" s="237"/>
      <c r="O538" s="237"/>
      <c r="P538" s="237"/>
      <c r="Q538" s="237"/>
      <c r="R538" s="237"/>
      <c r="S538" s="237"/>
      <c r="T538" s="238"/>
      <c r="AT538" s="239" t="s">
        <v>145</v>
      </c>
      <c r="AU538" s="239" t="s">
        <v>20</v>
      </c>
      <c r="AV538" s="228" t="s">
        <v>141</v>
      </c>
      <c r="AW538" s="228" t="s">
        <v>39</v>
      </c>
      <c r="AX538" s="228" t="s">
        <v>93</v>
      </c>
      <c r="AY538" s="239" t="s">
        <v>134</v>
      </c>
    </row>
    <row r="539" spans="1:65" s="26" customFormat="1" ht="16.5" customHeight="1">
      <c r="A539" s="20"/>
      <c r="B539" s="21"/>
      <c r="C539" s="187" t="s">
        <v>684</v>
      </c>
      <c r="D539" s="187" t="s">
        <v>136</v>
      </c>
      <c r="E539" s="188" t="s">
        <v>685</v>
      </c>
      <c r="F539" s="189" t="s">
        <v>686</v>
      </c>
      <c r="G539" s="190" t="s">
        <v>260</v>
      </c>
      <c r="H539" s="191">
        <v>24.952</v>
      </c>
      <c r="I539" s="192">
        <v>640</v>
      </c>
      <c r="J539" s="193">
        <f>ROUND(I539*H539,2)</f>
        <v>15969.28</v>
      </c>
      <c r="K539" s="189" t="s">
        <v>140</v>
      </c>
      <c r="L539" s="25"/>
      <c r="M539" s="194"/>
      <c r="N539" s="195" t="s">
        <v>49</v>
      </c>
      <c r="O539" s="61"/>
      <c r="P539" s="196">
        <f>O539*H539</f>
        <v>0</v>
      </c>
      <c r="Q539" s="196">
        <v>0</v>
      </c>
      <c r="R539" s="196">
        <f>Q539*H539</f>
        <v>0</v>
      </c>
      <c r="S539" s="196">
        <v>0</v>
      </c>
      <c r="T539" s="197">
        <f>S539*H539</f>
        <v>0</v>
      </c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R539" s="198" t="s">
        <v>141</v>
      </c>
      <c r="AT539" s="198" t="s">
        <v>136</v>
      </c>
      <c r="AU539" s="198" t="s">
        <v>20</v>
      </c>
      <c r="AY539" s="3" t="s">
        <v>134</v>
      </c>
      <c r="BE539" s="199">
        <f>IF(N539="základní",J539,0)</f>
        <v>15969.28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3" t="s">
        <v>93</v>
      </c>
      <c r="BK539" s="199">
        <f>ROUND(I539*H539,2)</f>
        <v>15969.28</v>
      </c>
      <c r="BL539" s="3" t="s">
        <v>141</v>
      </c>
      <c r="BM539" s="198" t="s">
        <v>687</v>
      </c>
    </row>
    <row r="540" spans="1:47" s="26" customFormat="1" ht="19.5">
      <c r="A540" s="20"/>
      <c r="B540" s="21"/>
      <c r="C540" s="22"/>
      <c r="D540" s="200" t="s">
        <v>143</v>
      </c>
      <c r="E540" s="22"/>
      <c r="F540" s="201" t="s">
        <v>688</v>
      </c>
      <c r="G540" s="22"/>
      <c r="H540" s="22"/>
      <c r="I540" s="202"/>
      <c r="J540" s="22"/>
      <c r="K540" s="22"/>
      <c r="L540" s="25"/>
      <c r="M540" s="203"/>
      <c r="N540" s="204"/>
      <c r="O540" s="61"/>
      <c r="P540" s="61"/>
      <c r="Q540" s="61"/>
      <c r="R540" s="61"/>
      <c r="S540" s="61"/>
      <c r="T540" s="62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T540" s="3" t="s">
        <v>143</v>
      </c>
      <c r="AU540" s="3" t="s">
        <v>20</v>
      </c>
    </row>
    <row r="541" spans="2:51" s="216" customFormat="1" ht="11.25">
      <c r="B541" s="217"/>
      <c r="C541" s="218"/>
      <c r="D541" s="200" t="s">
        <v>145</v>
      </c>
      <c r="E541" s="219"/>
      <c r="F541" s="220" t="s">
        <v>689</v>
      </c>
      <c r="G541" s="218"/>
      <c r="H541" s="221">
        <v>23.15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145</v>
      </c>
      <c r="AU541" s="227" t="s">
        <v>20</v>
      </c>
      <c r="AV541" s="216" t="s">
        <v>20</v>
      </c>
      <c r="AW541" s="216" t="s">
        <v>39</v>
      </c>
      <c r="AX541" s="216" t="s">
        <v>85</v>
      </c>
      <c r="AY541" s="227" t="s">
        <v>134</v>
      </c>
    </row>
    <row r="542" spans="2:51" s="216" customFormat="1" ht="11.25">
      <c r="B542" s="217"/>
      <c r="C542" s="218"/>
      <c r="D542" s="200" t="s">
        <v>145</v>
      </c>
      <c r="E542" s="219"/>
      <c r="F542" s="220" t="s">
        <v>690</v>
      </c>
      <c r="G542" s="218"/>
      <c r="H542" s="221">
        <v>1.802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145</v>
      </c>
      <c r="AU542" s="227" t="s">
        <v>20</v>
      </c>
      <c r="AV542" s="216" t="s">
        <v>20</v>
      </c>
      <c r="AW542" s="216" t="s">
        <v>39</v>
      </c>
      <c r="AX542" s="216" t="s">
        <v>85</v>
      </c>
      <c r="AY542" s="227" t="s">
        <v>134</v>
      </c>
    </row>
    <row r="543" spans="2:51" s="228" customFormat="1" ht="11.25">
      <c r="B543" s="229"/>
      <c r="C543" s="230"/>
      <c r="D543" s="200" t="s">
        <v>145</v>
      </c>
      <c r="E543" s="231"/>
      <c r="F543" s="232" t="s">
        <v>147</v>
      </c>
      <c r="G543" s="230"/>
      <c r="H543" s="233">
        <v>24.951999999999998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AT543" s="239" t="s">
        <v>145</v>
      </c>
      <c r="AU543" s="239" t="s">
        <v>20</v>
      </c>
      <c r="AV543" s="228" t="s">
        <v>141</v>
      </c>
      <c r="AW543" s="228" t="s">
        <v>39</v>
      </c>
      <c r="AX543" s="228" t="s">
        <v>93</v>
      </c>
      <c r="AY543" s="239" t="s">
        <v>134</v>
      </c>
    </row>
    <row r="544" spans="1:65" s="26" customFormat="1" ht="24" customHeight="1">
      <c r="A544" s="20"/>
      <c r="B544" s="21"/>
      <c r="C544" s="187" t="s">
        <v>691</v>
      </c>
      <c r="D544" s="187" t="s">
        <v>136</v>
      </c>
      <c r="E544" s="188" t="s">
        <v>692</v>
      </c>
      <c r="F544" s="189" t="s">
        <v>693</v>
      </c>
      <c r="G544" s="190" t="s">
        <v>260</v>
      </c>
      <c r="H544" s="191">
        <v>224.568</v>
      </c>
      <c r="I544" s="192">
        <v>28</v>
      </c>
      <c r="J544" s="193">
        <f>ROUND(I544*H544,2)</f>
        <v>6287.9</v>
      </c>
      <c r="K544" s="189" t="s">
        <v>140</v>
      </c>
      <c r="L544" s="25"/>
      <c r="M544" s="194"/>
      <c r="N544" s="195" t="s">
        <v>49</v>
      </c>
      <c r="O544" s="61"/>
      <c r="P544" s="196">
        <f>O544*H544</f>
        <v>0</v>
      </c>
      <c r="Q544" s="196">
        <v>0</v>
      </c>
      <c r="R544" s="196">
        <f>Q544*H544</f>
        <v>0</v>
      </c>
      <c r="S544" s="196">
        <v>0</v>
      </c>
      <c r="T544" s="197">
        <f>S544*H544</f>
        <v>0</v>
      </c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R544" s="198" t="s">
        <v>141</v>
      </c>
      <c r="AT544" s="198" t="s">
        <v>136</v>
      </c>
      <c r="AU544" s="198" t="s">
        <v>20</v>
      </c>
      <c r="AY544" s="3" t="s">
        <v>134</v>
      </c>
      <c r="BE544" s="199">
        <f>IF(N544="základní",J544,0)</f>
        <v>6287.9</v>
      </c>
      <c r="BF544" s="199">
        <f>IF(N544="snížená",J544,0)</f>
        <v>0</v>
      </c>
      <c r="BG544" s="199">
        <f>IF(N544="zákl. přenesená",J544,0)</f>
        <v>0</v>
      </c>
      <c r="BH544" s="199">
        <f>IF(N544="sníž. přenesená",J544,0)</f>
        <v>0</v>
      </c>
      <c r="BI544" s="199">
        <f>IF(N544="nulová",J544,0)</f>
        <v>0</v>
      </c>
      <c r="BJ544" s="3" t="s">
        <v>93</v>
      </c>
      <c r="BK544" s="199">
        <f>ROUND(I544*H544,2)</f>
        <v>6287.9</v>
      </c>
      <c r="BL544" s="3" t="s">
        <v>141</v>
      </c>
      <c r="BM544" s="198" t="s">
        <v>694</v>
      </c>
    </row>
    <row r="545" spans="1:47" s="26" customFormat="1" ht="29.25">
      <c r="A545" s="20"/>
      <c r="B545" s="21"/>
      <c r="C545" s="22"/>
      <c r="D545" s="200" t="s">
        <v>143</v>
      </c>
      <c r="E545" s="22"/>
      <c r="F545" s="201" t="s">
        <v>695</v>
      </c>
      <c r="G545" s="22"/>
      <c r="H545" s="22"/>
      <c r="I545" s="202"/>
      <c r="J545" s="22"/>
      <c r="K545" s="22"/>
      <c r="L545" s="25"/>
      <c r="M545" s="203"/>
      <c r="N545" s="204"/>
      <c r="O545" s="61"/>
      <c r="P545" s="61"/>
      <c r="Q545" s="61"/>
      <c r="R545" s="61"/>
      <c r="S545" s="61"/>
      <c r="T545" s="62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T545" s="3" t="s">
        <v>143</v>
      </c>
      <c r="AU545" s="3" t="s">
        <v>20</v>
      </c>
    </row>
    <row r="546" spans="2:51" s="216" customFormat="1" ht="11.25">
      <c r="B546" s="217"/>
      <c r="C546" s="218"/>
      <c r="D546" s="200" t="s">
        <v>145</v>
      </c>
      <c r="E546" s="219"/>
      <c r="F546" s="220" t="s">
        <v>696</v>
      </c>
      <c r="G546" s="218"/>
      <c r="H546" s="221">
        <v>224.568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145</v>
      </c>
      <c r="AU546" s="227" t="s">
        <v>20</v>
      </c>
      <c r="AV546" s="216" t="s">
        <v>20</v>
      </c>
      <c r="AW546" s="216" t="s">
        <v>39</v>
      </c>
      <c r="AX546" s="216" t="s">
        <v>85</v>
      </c>
      <c r="AY546" s="227" t="s">
        <v>134</v>
      </c>
    </row>
    <row r="547" spans="2:51" s="228" customFormat="1" ht="11.25">
      <c r="B547" s="229"/>
      <c r="C547" s="230"/>
      <c r="D547" s="200" t="s">
        <v>145</v>
      </c>
      <c r="E547" s="231"/>
      <c r="F547" s="232" t="s">
        <v>147</v>
      </c>
      <c r="G547" s="230"/>
      <c r="H547" s="233">
        <v>224.568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AT547" s="239" t="s">
        <v>145</v>
      </c>
      <c r="AU547" s="239" t="s">
        <v>20</v>
      </c>
      <c r="AV547" s="228" t="s">
        <v>141</v>
      </c>
      <c r="AW547" s="228" t="s">
        <v>39</v>
      </c>
      <c r="AX547" s="228" t="s">
        <v>93</v>
      </c>
      <c r="AY547" s="239" t="s">
        <v>134</v>
      </c>
    </row>
    <row r="548" spans="1:65" s="26" customFormat="1" ht="24" customHeight="1">
      <c r="A548" s="20"/>
      <c r="B548" s="21"/>
      <c r="C548" s="187" t="s">
        <v>697</v>
      </c>
      <c r="D548" s="187" t="s">
        <v>136</v>
      </c>
      <c r="E548" s="188" t="s">
        <v>698</v>
      </c>
      <c r="F548" s="189" t="s">
        <v>699</v>
      </c>
      <c r="G548" s="190" t="s">
        <v>260</v>
      </c>
      <c r="H548" s="191">
        <v>310.553</v>
      </c>
      <c r="I548" s="192">
        <v>199</v>
      </c>
      <c r="J548" s="193">
        <f>ROUND(I548*H548,2)</f>
        <v>61800.05</v>
      </c>
      <c r="K548" s="189" t="s">
        <v>140</v>
      </c>
      <c r="L548" s="25"/>
      <c r="M548" s="194"/>
      <c r="N548" s="195" t="s">
        <v>49</v>
      </c>
      <c r="O548" s="61"/>
      <c r="P548" s="196">
        <f>O548*H548</f>
        <v>0</v>
      </c>
      <c r="Q548" s="196">
        <v>0</v>
      </c>
      <c r="R548" s="196">
        <f>Q548*H548</f>
        <v>0</v>
      </c>
      <c r="S548" s="196">
        <v>0</v>
      </c>
      <c r="T548" s="197">
        <f>S548*H548</f>
        <v>0</v>
      </c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R548" s="198" t="s">
        <v>141</v>
      </c>
      <c r="AT548" s="198" t="s">
        <v>136</v>
      </c>
      <c r="AU548" s="198" t="s">
        <v>20</v>
      </c>
      <c r="AY548" s="3" t="s">
        <v>134</v>
      </c>
      <c r="BE548" s="199">
        <f>IF(N548="základní",J548,0)</f>
        <v>61800.05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3" t="s">
        <v>93</v>
      </c>
      <c r="BK548" s="199">
        <f>ROUND(I548*H548,2)</f>
        <v>61800.05</v>
      </c>
      <c r="BL548" s="3" t="s">
        <v>141</v>
      </c>
      <c r="BM548" s="198" t="s">
        <v>700</v>
      </c>
    </row>
    <row r="549" spans="1:47" s="26" customFormat="1" ht="11.25">
      <c r="A549" s="20"/>
      <c r="B549" s="21"/>
      <c r="C549" s="22"/>
      <c r="D549" s="200" t="s">
        <v>143</v>
      </c>
      <c r="E549" s="22"/>
      <c r="F549" s="201" t="s">
        <v>701</v>
      </c>
      <c r="G549" s="22"/>
      <c r="H549" s="22"/>
      <c r="I549" s="202"/>
      <c r="J549" s="22"/>
      <c r="K549" s="22"/>
      <c r="L549" s="25"/>
      <c r="M549" s="203"/>
      <c r="N549" s="204"/>
      <c r="O549" s="61"/>
      <c r="P549" s="61"/>
      <c r="Q549" s="61"/>
      <c r="R549" s="61"/>
      <c r="S549" s="61"/>
      <c r="T549" s="62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T549" s="3" t="s">
        <v>143</v>
      </c>
      <c r="AU549" s="3" t="s">
        <v>20</v>
      </c>
    </row>
    <row r="550" spans="2:51" s="216" customFormat="1" ht="11.25">
      <c r="B550" s="217"/>
      <c r="C550" s="218"/>
      <c r="D550" s="200" t="s">
        <v>145</v>
      </c>
      <c r="E550" s="219"/>
      <c r="F550" s="220" t="s">
        <v>702</v>
      </c>
      <c r="G550" s="218"/>
      <c r="H550" s="221">
        <v>310.553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145</v>
      </c>
      <c r="AU550" s="227" t="s">
        <v>20</v>
      </c>
      <c r="AV550" s="216" t="s">
        <v>20</v>
      </c>
      <c r="AW550" s="216" t="s">
        <v>39</v>
      </c>
      <c r="AX550" s="216" t="s">
        <v>85</v>
      </c>
      <c r="AY550" s="227" t="s">
        <v>134</v>
      </c>
    </row>
    <row r="551" spans="2:51" s="228" customFormat="1" ht="11.25">
      <c r="B551" s="229"/>
      <c r="C551" s="230"/>
      <c r="D551" s="200" t="s">
        <v>145</v>
      </c>
      <c r="E551" s="231"/>
      <c r="F551" s="232" t="s">
        <v>147</v>
      </c>
      <c r="G551" s="230"/>
      <c r="H551" s="233">
        <v>310.553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145</v>
      </c>
      <c r="AU551" s="239" t="s">
        <v>20</v>
      </c>
      <c r="AV551" s="228" t="s">
        <v>141</v>
      </c>
      <c r="AW551" s="228" t="s">
        <v>39</v>
      </c>
      <c r="AX551" s="228" t="s">
        <v>93</v>
      </c>
      <c r="AY551" s="239" t="s">
        <v>134</v>
      </c>
    </row>
    <row r="552" spans="1:65" s="26" customFormat="1" ht="24" customHeight="1">
      <c r="A552" s="20"/>
      <c r="B552" s="21"/>
      <c r="C552" s="187" t="s">
        <v>703</v>
      </c>
      <c r="D552" s="187" t="s">
        <v>136</v>
      </c>
      <c r="E552" s="188" t="s">
        <v>704</v>
      </c>
      <c r="F552" s="189" t="s">
        <v>705</v>
      </c>
      <c r="G552" s="190" t="s">
        <v>260</v>
      </c>
      <c r="H552" s="191">
        <v>24.952</v>
      </c>
      <c r="I552" s="192">
        <v>650</v>
      </c>
      <c r="J552" s="193">
        <f>ROUND(I552*H552,2)</f>
        <v>16218.8</v>
      </c>
      <c r="K552" s="189" t="s">
        <v>140</v>
      </c>
      <c r="L552" s="25"/>
      <c r="M552" s="194"/>
      <c r="N552" s="195" t="s">
        <v>49</v>
      </c>
      <c r="O552" s="61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R552" s="198" t="s">
        <v>141</v>
      </c>
      <c r="AT552" s="198" t="s">
        <v>136</v>
      </c>
      <c r="AU552" s="198" t="s">
        <v>20</v>
      </c>
      <c r="AY552" s="3" t="s">
        <v>134</v>
      </c>
      <c r="BE552" s="199">
        <f>IF(N552="základní",J552,0)</f>
        <v>16218.8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3" t="s">
        <v>93</v>
      </c>
      <c r="BK552" s="199">
        <f>ROUND(I552*H552,2)</f>
        <v>16218.8</v>
      </c>
      <c r="BL552" s="3" t="s">
        <v>141</v>
      </c>
      <c r="BM552" s="198" t="s">
        <v>706</v>
      </c>
    </row>
    <row r="553" spans="1:47" s="26" customFormat="1" ht="19.5">
      <c r="A553" s="20"/>
      <c r="B553" s="21"/>
      <c r="C553" s="22"/>
      <c r="D553" s="200" t="s">
        <v>143</v>
      </c>
      <c r="E553" s="22"/>
      <c r="F553" s="201" t="s">
        <v>707</v>
      </c>
      <c r="G553" s="22"/>
      <c r="H553" s="22"/>
      <c r="I553" s="202"/>
      <c r="J553" s="22"/>
      <c r="K553" s="22"/>
      <c r="L553" s="25"/>
      <c r="M553" s="203"/>
      <c r="N553" s="204"/>
      <c r="O553" s="61"/>
      <c r="P553" s="61"/>
      <c r="Q553" s="61"/>
      <c r="R553" s="61"/>
      <c r="S553" s="61"/>
      <c r="T553" s="62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T553" s="3" t="s">
        <v>143</v>
      </c>
      <c r="AU553" s="3" t="s">
        <v>20</v>
      </c>
    </row>
    <row r="554" spans="2:51" s="216" customFormat="1" ht="11.25">
      <c r="B554" s="217"/>
      <c r="C554" s="218"/>
      <c r="D554" s="200" t="s">
        <v>145</v>
      </c>
      <c r="E554" s="219"/>
      <c r="F554" s="220" t="s">
        <v>708</v>
      </c>
      <c r="G554" s="218"/>
      <c r="H554" s="221">
        <v>24.952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145</v>
      </c>
      <c r="AU554" s="227" t="s">
        <v>20</v>
      </c>
      <c r="AV554" s="216" t="s">
        <v>20</v>
      </c>
      <c r="AW554" s="216" t="s">
        <v>39</v>
      </c>
      <c r="AX554" s="216" t="s">
        <v>85</v>
      </c>
      <c r="AY554" s="227" t="s">
        <v>134</v>
      </c>
    </row>
    <row r="555" spans="2:51" s="228" customFormat="1" ht="11.25">
      <c r="B555" s="229"/>
      <c r="C555" s="230"/>
      <c r="D555" s="200" t="s">
        <v>145</v>
      </c>
      <c r="E555" s="231"/>
      <c r="F555" s="232" t="s">
        <v>147</v>
      </c>
      <c r="G555" s="230"/>
      <c r="H555" s="233">
        <v>24.952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145</v>
      </c>
      <c r="AU555" s="239" t="s">
        <v>20</v>
      </c>
      <c r="AV555" s="228" t="s">
        <v>141</v>
      </c>
      <c r="AW555" s="228" t="s">
        <v>39</v>
      </c>
      <c r="AX555" s="228" t="s">
        <v>93</v>
      </c>
      <c r="AY555" s="239" t="s">
        <v>134</v>
      </c>
    </row>
    <row r="556" spans="1:65" s="26" customFormat="1" ht="33" customHeight="1">
      <c r="A556" s="20"/>
      <c r="B556" s="21"/>
      <c r="C556" s="187" t="s">
        <v>709</v>
      </c>
      <c r="D556" s="187" t="s">
        <v>136</v>
      </c>
      <c r="E556" s="188" t="s">
        <v>710</v>
      </c>
      <c r="F556" s="189" t="s">
        <v>711</v>
      </c>
      <c r="G556" s="190" t="s">
        <v>260</v>
      </c>
      <c r="H556" s="191">
        <v>33.075</v>
      </c>
      <c r="I556" s="192">
        <v>330</v>
      </c>
      <c r="J556" s="193">
        <f>ROUND(I556*H556,2)</f>
        <v>10914.75</v>
      </c>
      <c r="K556" s="189" t="s">
        <v>140</v>
      </c>
      <c r="L556" s="25"/>
      <c r="M556" s="194"/>
      <c r="N556" s="195" t="s">
        <v>49</v>
      </c>
      <c r="O556" s="61"/>
      <c r="P556" s="196">
        <f>O556*H556</f>
        <v>0</v>
      </c>
      <c r="Q556" s="196">
        <v>0</v>
      </c>
      <c r="R556" s="196">
        <f>Q556*H556</f>
        <v>0</v>
      </c>
      <c r="S556" s="196">
        <v>0</v>
      </c>
      <c r="T556" s="197">
        <f>S556*H556</f>
        <v>0</v>
      </c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R556" s="198" t="s">
        <v>141</v>
      </c>
      <c r="AT556" s="198" t="s">
        <v>136</v>
      </c>
      <c r="AU556" s="198" t="s">
        <v>20</v>
      </c>
      <c r="AY556" s="3" t="s">
        <v>134</v>
      </c>
      <c r="BE556" s="199">
        <f>IF(N556="základní",J556,0)</f>
        <v>10914.75</v>
      </c>
      <c r="BF556" s="199">
        <f>IF(N556="snížená",J556,0)</f>
        <v>0</v>
      </c>
      <c r="BG556" s="199">
        <f>IF(N556="zákl. přenesená",J556,0)</f>
        <v>0</v>
      </c>
      <c r="BH556" s="199">
        <f>IF(N556="sníž. přenesená",J556,0)</f>
        <v>0</v>
      </c>
      <c r="BI556" s="199">
        <f>IF(N556="nulová",J556,0)</f>
        <v>0</v>
      </c>
      <c r="BJ556" s="3" t="s">
        <v>93</v>
      </c>
      <c r="BK556" s="199">
        <f>ROUND(I556*H556,2)</f>
        <v>10914.75</v>
      </c>
      <c r="BL556" s="3" t="s">
        <v>141</v>
      </c>
      <c r="BM556" s="198" t="s">
        <v>712</v>
      </c>
    </row>
    <row r="557" spans="1:47" s="26" customFormat="1" ht="29.25">
      <c r="A557" s="20"/>
      <c r="B557" s="21"/>
      <c r="C557" s="22"/>
      <c r="D557" s="200" t="s">
        <v>143</v>
      </c>
      <c r="E557" s="22"/>
      <c r="F557" s="201" t="s">
        <v>713</v>
      </c>
      <c r="G557" s="22"/>
      <c r="H557" s="22"/>
      <c r="I557" s="202"/>
      <c r="J557" s="22"/>
      <c r="K557" s="22"/>
      <c r="L557" s="25"/>
      <c r="M557" s="203"/>
      <c r="N557" s="204"/>
      <c r="O557" s="61"/>
      <c r="P557" s="61"/>
      <c r="Q557" s="61"/>
      <c r="R557" s="61"/>
      <c r="S557" s="61"/>
      <c r="T557" s="62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T557" s="3" t="s">
        <v>143</v>
      </c>
      <c r="AU557" s="3" t="s">
        <v>20</v>
      </c>
    </row>
    <row r="558" spans="2:51" s="216" customFormat="1" ht="11.25">
      <c r="B558" s="217"/>
      <c r="C558" s="218"/>
      <c r="D558" s="200" t="s">
        <v>145</v>
      </c>
      <c r="E558" s="219"/>
      <c r="F558" s="220" t="s">
        <v>677</v>
      </c>
      <c r="G558" s="218"/>
      <c r="H558" s="221">
        <v>8.125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145</v>
      </c>
      <c r="AU558" s="227" t="s">
        <v>20</v>
      </c>
      <c r="AV558" s="216" t="s">
        <v>20</v>
      </c>
      <c r="AW558" s="216" t="s">
        <v>39</v>
      </c>
      <c r="AX558" s="216" t="s">
        <v>85</v>
      </c>
      <c r="AY558" s="227" t="s">
        <v>134</v>
      </c>
    </row>
    <row r="559" spans="2:51" s="216" customFormat="1" ht="11.25">
      <c r="B559" s="217"/>
      <c r="C559" s="218"/>
      <c r="D559" s="200" t="s">
        <v>145</v>
      </c>
      <c r="E559" s="219"/>
      <c r="F559" s="220" t="s">
        <v>714</v>
      </c>
      <c r="G559" s="218"/>
      <c r="H559" s="221">
        <v>19.25</v>
      </c>
      <c r="I559" s="222"/>
      <c r="J559" s="218"/>
      <c r="K559" s="218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145</v>
      </c>
      <c r="AU559" s="227" t="s">
        <v>20</v>
      </c>
      <c r="AV559" s="216" t="s">
        <v>20</v>
      </c>
      <c r="AW559" s="216" t="s">
        <v>39</v>
      </c>
      <c r="AX559" s="216" t="s">
        <v>85</v>
      </c>
      <c r="AY559" s="227" t="s">
        <v>134</v>
      </c>
    </row>
    <row r="560" spans="2:51" s="216" customFormat="1" ht="11.25">
      <c r="B560" s="217"/>
      <c r="C560" s="218"/>
      <c r="D560" s="200" t="s">
        <v>145</v>
      </c>
      <c r="E560" s="219"/>
      <c r="F560" s="220" t="s">
        <v>715</v>
      </c>
      <c r="G560" s="218"/>
      <c r="H560" s="221">
        <v>3.9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145</v>
      </c>
      <c r="AU560" s="227" t="s">
        <v>20</v>
      </c>
      <c r="AV560" s="216" t="s">
        <v>20</v>
      </c>
      <c r="AW560" s="216" t="s">
        <v>39</v>
      </c>
      <c r="AX560" s="216" t="s">
        <v>85</v>
      </c>
      <c r="AY560" s="227" t="s">
        <v>134</v>
      </c>
    </row>
    <row r="561" spans="2:51" s="216" customFormat="1" ht="11.25">
      <c r="B561" s="217"/>
      <c r="C561" s="218"/>
      <c r="D561" s="200" t="s">
        <v>145</v>
      </c>
      <c r="E561" s="219"/>
      <c r="F561" s="220" t="s">
        <v>716</v>
      </c>
      <c r="G561" s="218"/>
      <c r="H561" s="221">
        <v>1.8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145</v>
      </c>
      <c r="AU561" s="227" t="s">
        <v>20</v>
      </c>
      <c r="AV561" s="216" t="s">
        <v>20</v>
      </c>
      <c r="AW561" s="216" t="s">
        <v>39</v>
      </c>
      <c r="AX561" s="216" t="s">
        <v>85</v>
      </c>
      <c r="AY561" s="227" t="s">
        <v>134</v>
      </c>
    </row>
    <row r="562" spans="2:51" s="228" customFormat="1" ht="11.25">
      <c r="B562" s="229"/>
      <c r="C562" s="230"/>
      <c r="D562" s="200" t="s">
        <v>145</v>
      </c>
      <c r="E562" s="231"/>
      <c r="F562" s="232" t="s">
        <v>147</v>
      </c>
      <c r="G562" s="230"/>
      <c r="H562" s="233">
        <v>33.074999999999996</v>
      </c>
      <c r="I562" s="234"/>
      <c r="J562" s="230"/>
      <c r="K562" s="230"/>
      <c r="L562" s="235"/>
      <c r="M562" s="236"/>
      <c r="N562" s="237"/>
      <c r="O562" s="237"/>
      <c r="P562" s="237"/>
      <c r="Q562" s="237"/>
      <c r="R562" s="237"/>
      <c r="S562" s="237"/>
      <c r="T562" s="238"/>
      <c r="AT562" s="239" t="s">
        <v>145</v>
      </c>
      <c r="AU562" s="239" t="s">
        <v>20</v>
      </c>
      <c r="AV562" s="228" t="s">
        <v>141</v>
      </c>
      <c r="AW562" s="228" t="s">
        <v>39</v>
      </c>
      <c r="AX562" s="228" t="s">
        <v>93</v>
      </c>
      <c r="AY562" s="239" t="s">
        <v>134</v>
      </c>
    </row>
    <row r="563" spans="1:65" s="26" customFormat="1" ht="33" customHeight="1">
      <c r="A563" s="20"/>
      <c r="B563" s="21"/>
      <c r="C563" s="187" t="s">
        <v>717</v>
      </c>
      <c r="D563" s="187" t="s">
        <v>136</v>
      </c>
      <c r="E563" s="188" t="s">
        <v>718</v>
      </c>
      <c r="F563" s="189" t="s">
        <v>719</v>
      </c>
      <c r="G563" s="190" t="s">
        <v>260</v>
      </c>
      <c r="H563" s="191">
        <v>101.2</v>
      </c>
      <c r="I563" s="192">
        <v>1500</v>
      </c>
      <c r="J563" s="193">
        <f>ROUND(I563*H563,2)</f>
        <v>151800</v>
      </c>
      <c r="K563" s="189" t="s">
        <v>140</v>
      </c>
      <c r="L563" s="25"/>
      <c r="M563" s="194"/>
      <c r="N563" s="195" t="s">
        <v>49</v>
      </c>
      <c r="O563" s="61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R563" s="198" t="s">
        <v>141</v>
      </c>
      <c r="AT563" s="198" t="s">
        <v>136</v>
      </c>
      <c r="AU563" s="198" t="s">
        <v>20</v>
      </c>
      <c r="AY563" s="3" t="s">
        <v>134</v>
      </c>
      <c r="BE563" s="199">
        <f>IF(N563="základní",J563,0)</f>
        <v>151800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3" t="s">
        <v>93</v>
      </c>
      <c r="BK563" s="199">
        <f>ROUND(I563*H563,2)</f>
        <v>151800</v>
      </c>
      <c r="BL563" s="3" t="s">
        <v>141</v>
      </c>
      <c r="BM563" s="198" t="s">
        <v>720</v>
      </c>
    </row>
    <row r="564" spans="1:47" s="26" customFormat="1" ht="29.25">
      <c r="A564" s="20"/>
      <c r="B564" s="21"/>
      <c r="C564" s="22"/>
      <c r="D564" s="200" t="s">
        <v>143</v>
      </c>
      <c r="E564" s="22"/>
      <c r="F564" s="201" t="s">
        <v>721</v>
      </c>
      <c r="G564" s="22"/>
      <c r="H564" s="22"/>
      <c r="I564" s="202"/>
      <c r="J564" s="22"/>
      <c r="K564" s="22"/>
      <c r="L564" s="25"/>
      <c r="M564" s="203"/>
      <c r="N564" s="204"/>
      <c r="O564" s="61"/>
      <c r="P564" s="61"/>
      <c r="Q564" s="61"/>
      <c r="R564" s="61"/>
      <c r="S564" s="61"/>
      <c r="T564" s="62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T564" s="3" t="s">
        <v>143</v>
      </c>
      <c r="AU564" s="3" t="s">
        <v>20</v>
      </c>
    </row>
    <row r="565" spans="2:51" s="216" customFormat="1" ht="11.25">
      <c r="B565" s="217"/>
      <c r="C565" s="218"/>
      <c r="D565" s="200" t="s">
        <v>145</v>
      </c>
      <c r="E565" s="219"/>
      <c r="F565" s="220" t="s">
        <v>676</v>
      </c>
      <c r="G565" s="218"/>
      <c r="H565" s="221">
        <v>101.2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145</v>
      </c>
      <c r="AU565" s="227" t="s">
        <v>20</v>
      </c>
      <c r="AV565" s="216" t="s">
        <v>20</v>
      </c>
      <c r="AW565" s="216" t="s">
        <v>39</v>
      </c>
      <c r="AX565" s="216" t="s">
        <v>85</v>
      </c>
      <c r="AY565" s="227" t="s">
        <v>134</v>
      </c>
    </row>
    <row r="566" spans="2:51" s="228" customFormat="1" ht="11.25">
      <c r="B566" s="229"/>
      <c r="C566" s="230"/>
      <c r="D566" s="200" t="s">
        <v>145</v>
      </c>
      <c r="E566" s="231"/>
      <c r="F566" s="232" t="s">
        <v>147</v>
      </c>
      <c r="G566" s="230"/>
      <c r="H566" s="233">
        <v>101.2</v>
      </c>
      <c r="I566" s="234"/>
      <c r="J566" s="230"/>
      <c r="K566" s="230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145</v>
      </c>
      <c r="AU566" s="239" t="s">
        <v>20</v>
      </c>
      <c r="AV566" s="228" t="s">
        <v>141</v>
      </c>
      <c r="AW566" s="228" t="s">
        <v>39</v>
      </c>
      <c r="AX566" s="228" t="s">
        <v>93</v>
      </c>
      <c r="AY566" s="239" t="s">
        <v>134</v>
      </c>
    </row>
    <row r="567" spans="1:65" s="26" customFormat="1" ht="24" customHeight="1">
      <c r="A567" s="20"/>
      <c r="B567" s="21"/>
      <c r="C567" s="187" t="s">
        <v>722</v>
      </c>
      <c r="D567" s="187" t="s">
        <v>136</v>
      </c>
      <c r="E567" s="188" t="s">
        <v>723</v>
      </c>
      <c r="F567" s="189" t="s">
        <v>259</v>
      </c>
      <c r="G567" s="190" t="s">
        <v>260</v>
      </c>
      <c r="H567" s="191">
        <v>209.353</v>
      </c>
      <c r="I567" s="192">
        <v>330</v>
      </c>
      <c r="J567" s="193">
        <f>ROUND(I567*H567,2)</f>
        <v>69086.49</v>
      </c>
      <c r="K567" s="189" t="s">
        <v>140</v>
      </c>
      <c r="L567" s="25"/>
      <c r="M567" s="194"/>
      <c r="N567" s="195" t="s">
        <v>49</v>
      </c>
      <c r="O567" s="61"/>
      <c r="P567" s="196">
        <f>O567*H567</f>
        <v>0</v>
      </c>
      <c r="Q567" s="196">
        <v>0</v>
      </c>
      <c r="R567" s="196">
        <f>Q567*H567</f>
        <v>0</v>
      </c>
      <c r="S567" s="196">
        <v>0</v>
      </c>
      <c r="T567" s="197">
        <f>S567*H567</f>
        <v>0</v>
      </c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R567" s="198" t="s">
        <v>141</v>
      </c>
      <c r="AT567" s="198" t="s">
        <v>136</v>
      </c>
      <c r="AU567" s="198" t="s">
        <v>20</v>
      </c>
      <c r="AY567" s="3" t="s">
        <v>134</v>
      </c>
      <c r="BE567" s="199">
        <f>IF(N567="základní",J567,0)</f>
        <v>69086.49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3" t="s">
        <v>93</v>
      </c>
      <c r="BK567" s="199">
        <f>ROUND(I567*H567,2)</f>
        <v>69086.49</v>
      </c>
      <c r="BL567" s="3" t="s">
        <v>141</v>
      </c>
      <c r="BM567" s="198" t="s">
        <v>724</v>
      </c>
    </row>
    <row r="568" spans="1:47" s="26" customFormat="1" ht="29.25">
      <c r="A568" s="20"/>
      <c r="B568" s="21"/>
      <c r="C568" s="22"/>
      <c r="D568" s="200" t="s">
        <v>143</v>
      </c>
      <c r="E568" s="22"/>
      <c r="F568" s="201" t="s">
        <v>262</v>
      </c>
      <c r="G568" s="22"/>
      <c r="H568" s="22"/>
      <c r="I568" s="202"/>
      <c r="J568" s="22"/>
      <c r="K568" s="22"/>
      <c r="L568" s="25"/>
      <c r="M568" s="203"/>
      <c r="N568" s="204"/>
      <c r="O568" s="61"/>
      <c r="P568" s="61"/>
      <c r="Q568" s="61"/>
      <c r="R568" s="61"/>
      <c r="S568" s="61"/>
      <c r="T568" s="62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T568" s="3" t="s">
        <v>143</v>
      </c>
      <c r="AU568" s="3" t="s">
        <v>20</v>
      </c>
    </row>
    <row r="569" spans="2:51" s="216" customFormat="1" ht="11.25">
      <c r="B569" s="217"/>
      <c r="C569" s="218"/>
      <c r="D569" s="200" t="s">
        <v>145</v>
      </c>
      <c r="E569" s="219"/>
      <c r="F569" s="220" t="s">
        <v>725</v>
      </c>
      <c r="G569" s="218"/>
      <c r="H569" s="221">
        <v>209.353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145</v>
      </c>
      <c r="AU569" s="227" t="s">
        <v>20</v>
      </c>
      <c r="AV569" s="216" t="s">
        <v>20</v>
      </c>
      <c r="AW569" s="216" t="s">
        <v>39</v>
      </c>
      <c r="AX569" s="216" t="s">
        <v>85</v>
      </c>
      <c r="AY569" s="227" t="s">
        <v>134</v>
      </c>
    </row>
    <row r="570" spans="2:51" s="228" customFormat="1" ht="11.25">
      <c r="B570" s="229"/>
      <c r="C570" s="230"/>
      <c r="D570" s="200" t="s">
        <v>145</v>
      </c>
      <c r="E570" s="231"/>
      <c r="F570" s="232" t="s">
        <v>147</v>
      </c>
      <c r="G570" s="230"/>
      <c r="H570" s="233">
        <v>209.353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145</v>
      </c>
      <c r="AU570" s="239" t="s">
        <v>20</v>
      </c>
      <c r="AV570" s="228" t="s">
        <v>141</v>
      </c>
      <c r="AW570" s="228" t="s">
        <v>39</v>
      </c>
      <c r="AX570" s="228" t="s">
        <v>93</v>
      </c>
      <c r="AY570" s="239" t="s">
        <v>134</v>
      </c>
    </row>
    <row r="571" spans="2:63" s="170" customFormat="1" ht="22.5" customHeight="1">
      <c r="B571" s="171"/>
      <c r="C571" s="172"/>
      <c r="D571" s="173" t="s">
        <v>84</v>
      </c>
      <c r="E571" s="185" t="s">
        <v>726</v>
      </c>
      <c r="F571" s="185" t="s">
        <v>727</v>
      </c>
      <c r="G571" s="172"/>
      <c r="H571" s="172"/>
      <c r="I571" s="175"/>
      <c r="J571" s="186">
        <f>BK571</f>
        <v>36187.33</v>
      </c>
      <c r="K571" s="172"/>
      <c r="L571" s="177"/>
      <c r="M571" s="178"/>
      <c r="N571" s="179"/>
      <c r="O571" s="179"/>
      <c r="P571" s="180">
        <f>SUM(P572:P573)</f>
        <v>0</v>
      </c>
      <c r="Q571" s="179"/>
      <c r="R571" s="180">
        <f>SUM(R572:R573)</f>
        <v>0</v>
      </c>
      <c r="S571" s="179"/>
      <c r="T571" s="181">
        <f>SUM(T572:T573)</f>
        <v>0</v>
      </c>
      <c r="AR571" s="182" t="s">
        <v>93</v>
      </c>
      <c r="AT571" s="183" t="s">
        <v>84</v>
      </c>
      <c r="AU571" s="183" t="s">
        <v>93</v>
      </c>
      <c r="AY571" s="182" t="s">
        <v>134</v>
      </c>
      <c r="BK571" s="184">
        <f>SUM(BK572:BK573)</f>
        <v>36187.33</v>
      </c>
    </row>
    <row r="572" spans="1:65" s="26" customFormat="1" ht="33" customHeight="1">
      <c r="A572" s="20"/>
      <c r="B572" s="21"/>
      <c r="C572" s="187" t="s">
        <v>728</v>
      </c>
      <c r="D572" s="187" t="s">
        <v>136</v>
      </c>
      <c r="E572" s="188" t="s">
        <v>729</v>
      </c>
      <c r="F572" s="189" t="s">
        <v>730</v>
      </c>
      <c r="G572" s="190" t="s">
        <v>260</v>
      </c>
      <c r="H572" s="191">
        <v>326.012</v>
      </c>
      <c r="I572" s="192">
        <v>111</v>
      </c>
      <c r="J572" s="193">
        <f>ROUND(I572*H572,2)</f>
        <v>36187.33</v>
      </c>
      <c r="K572" s="189" t="s">
        <v>140</v>
      </c>
      <c r="L572" s="25"/>
      <c r="M572" s="194"/>
      <c r="N572" s="195" t="s">
        <v>49</v>
      </c>
      <c r="O572" s="61"/>
      <c r="P572" s="196">
        <f>O572*H572</f>
        <v>0</v>
      </c>
      <c r="Q572" s="196">
        <v>0</v>
      </c>
      <c r="R572" s="196">
        <f>Q572*H572</f>
        <v>0</v>
      </c>
      <c r="S572" s="196">
        <v>0</v>
      </c>
      <c r="T572" s="197">
        <f>S572*H572</f>
        <v>0</v>
      </c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R572" s="198" t="s">
        <v>141</v>
      </c>
      <c r="AT572" s="198" t="s">
        <v>136</v>
      </c>
      <c r="AU572" s="198" t="s">
        <v>20</v>
      </c>
      <c r="AY572" s="3" t="s">
        <v>134</v>
      </c>
      <c r="BE572" s="199">
        <f>IF(N572="základní",J572,0)</f>
        <v>36187.33</v>
      </c>
      <c r="BF572" s="199">
        <f>IF(N572="snížená",J572,0)</f>
        <v>0</v>
      </c>
      <c r="BG572" s="199">
        <f>IF(N572="zákl. přenesená",J572,0)</f>
        <v>0</v>
      </c>
      <c r="BH572" s="199">
        <f>IF(N572="sníž. přenesená",J572,0)</f>
        <v>0</v>
      </c>
      <c r="BI572" s="199">
        <f>IF(N572="nulová",J572,0)</f>
        <v>0</v>
      </c>
      <c r="BJ572" s="3" t="s">
        <v>93</v>
      </c>
      <c r="BK572" s="199">
        <f>ROUND(I572*H572,2)</f>
        <v>36187.33</v>
      </c>
      <c r="BL572" s="3" t="s">
        <v>141</v>
      </c>
      <c r="BM572" s="198" t="s">
        <v>731</v>
      </c>
    </row>
    <row r="573" spans="1:47" s="26" customFormat="1" ht="29.25">
      <c r="A573" s="20"/>
      <c r="B573" s="21"/>
      <c r="C573" s="22"/>
      <c r="D573" s="200" t="s">
        <v>143</v>
      </c>
      <c r="E573" s="22"/>
      <c r="F573" s="201" t="s">
        <v>732</v>
      </c>
      <c r="G573" s="22"/>
      <c r="H573" s="22"/>
      <c r="I573" s="202"/>
      <c r="J573" s="22"/>
      <c r="K573" s="22"/>
      <c r="L573" s="25"/>
      <c r="M573" s="203"/>
      <c r="N573" s="204"/>
      <c r="O573" s="61"/>
      <c r="P573" s="61"/>
      <c r="Q573" s="61"/>
      <c r="R573" s="61"/>
      <c r="S573" s="61"/>
      <c r="T573" s="62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T573" s="3" t="s">
        <v>143</v>
      </c>
      <c r="AU573" s="3" t="s">
        <v>20</v>
      </c>
    </row>
    <row r="574" spans="2:63" s="170" customFormat="1" ht="25.5" customHeight="1">
      <c r="B574" s="171"/>
      <c r="C574" s="172"/>
      <c r="D574" s="173" t="s">
        <v>84</v>
      </c>
      <c r="E574" s="174" t="s">
        <v>733</v>
      </c>
      <c r="F574" s="174" t="s">
        <v>734</v>
      </c>
      <c r="G574" s="172"/>
      <c r="H574" s="172"/>
      <c r="I574" s="175"/>
      <c r="J574" s="176">
        <f>BK574</f>
        <v>64252.55</v>
      </c>
      <c r="K574" s="172"/>
      <c r="L574" s="177"/>
      <c r="M574" s="178"/>
      <c r="N574" s="179"/>
      <c r="O574" s="179"/>
      <c r="P574" s="180">
        <f>P575</f>
        <v>0</v>
      </c>
      <c r="Q574" s="179"/>
      <c r="R574" s="180">
        <f>R575</f>
        <v>0.22066</v>
      </c>
      <c r="S574" s="179"/>
      <c r="T574" s="181">
        <f>T575</f>
        <v>0</v>
      </c>
      <c r="AR574" s="182" t="s">
        <v>20</v>
      </c>
      <c r="AT574" s="183" t="s">
        <v>84</v>
      </c>
      <c r="AU574" s="183" t="s">
        <v>85</v>
      </c>
      <c r="AY574" s="182" t="s">
        <v>134</v>
      </c>
      <c r="BK574" s="184">
        <f>BK575</f>
        <v>64252.55</v>
      </c>
    </row>
    <row r="575" spans="2:63" s="170" customFormat="1" ht="22.5" customHeight="1">
      <c r="B575" s="171"/>
      <c r="C575" s="172"/>
      <c r="D575" s="173" t="s">
        <v>84</v>
      </c>
      <c r="E575" s="185" t="s">
        <v>735</v>
      </c>
      <c r="F575" s="185" t="s">
        <v>736</v>
      </c>
      <c r="G575" s="172"/>
      <c r="H575" s="172"/>
      <c r="I575" s="175"/>
      <c r="J575" s="186">
        <f>BK575</f>
        <v>64252.55</v>
      </c>
      <c r="K575" s="172"/>
      <c r="L575" s="177"/>
      <c r="M575" s="178"/>
      <c r="N575" s="179"/>
      <c r="O575" s="179"/>
      <c r="P575" s="180">
        <f>SUM(P576:P583)</f>
        <v>0</v>
      </c>
      <c r="Q575" s="179"/>
      <c r="R575" s="180">
        <f>SUM(R576:R583)</f>
        <v>0.22066</v>
      </c>
      <c r="S575" s="179"/>
      <c r="T575" s="181">
        <f>SUM(T576:T583)</f>
        <v>0</v>
      </c>
      <c r="AR575" s="182" t="s">
        <v>20</v>
      </c>
      <c r="AT575" s="183" t="s">
        <v>84</v>
      </c>
      <c r="AU575" s="183" t="s">
        <v>93</v>
      </c>
      <c r="AY575" s="182" t="s">
        <v>134</v>
      </c>
      <c r="BK575" s="184">
        <f>SUM(BK576:BK583)</f>
        <v>64252.55</v>
      </c>
    </row>
    <row r="576" spans="1:65" s="26" customFormat="1" ht="24" customHeight="1">
      <c r="A576" s="20"/>
      <c r="B576" s="21"/>
      <c r="C576" s="187" t="s">
        <v>737</v>
      </c>
      <c r="D576" s="187" t="s">
        <v>136</v>
      </c>
      <c r="E576" s="188" t="s">
        <v>738</v>
      </c>
      <c r="F576" s="189" t="s">
        <v>739</v>
      </c>
      <c r="G576" s="190" t="s">
        <v>198</v>
      </c>
      <c r="H576" s="191">
        <v>11</v>
      </c>
      <c r="I576" s="192">
        <v>310</v>
      </c>
      <c r="J576" s="193">
        <f>ROUND(I576*H576,2)</f>
        <v>3410</v>
      </c>
      <c r="K576" s="189" t="s">
        <v>140</v>
      </c>
      <c r="L576" s="25"/>
      <c r="M576" s="194"/>
      <c r="N576" s="195" t="s">
        <v>49</v>
      </c>
      <c r="O576" s="61"/>
      <c r="P576" s="196">
        <f>O576*H576</f>
        <v>0</v>
      </c>
      <c r="Q576" s="196">
        <v>6.000000000000001E-05</v>
      </c>
      <c r="R576" s="196">
        <f>Q576*H576</f>
        <v>0.0006600000000000001</v>
      </c>
      <c r="S576" s="196">
        <v>0</v>
      </c>
      <c r="T576" s="197">
        <f>S576*H576</f>
        <v>0</v>
      </c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R576" s="198" t="s">
        <v>238</v>
      </c>
      <c r="AT576" s="198" t="s">
        <v>136</v>
      </c>
      <c r="AU576" s="198" t="s">
        <v>20</v>
      </c>
      <c r="AY576" s="3" t="s">
        <v>134</v>
      </c>
      <c r="BE576" s="199">
        <f>IF(N576="základní",J576,0)</f>
        <v>3410</v>
      </c>
      <c r="BF576" s="199">
        <f>IF(N576="snížená",J576,0)</f>
        <v>0</v>
      </c>
      <c r="BG576" s="199">
        <f>IF(N576="zákl. přenesená",J576,0)</f>
        <v>0</v>
      </c>
      <c r="BH576" s="199">
        <f>IF(N576="sníž. přenesená",J576,0)</f>
        <v>0</v>
      </c>
      <c r="BI576" s="199">
        <f>IF(N576="nulová",J576,0)</f>
        <v>0</v>
      </c>
      <c r="BJ576" s="3" t="s">
        <v>93</v>
      </c>
      <c r="BK576" s="199">
        <f>ROUND(I576*H576,2)</f>
        <v>3410</v>
      </c>
      <c r="BL576" s="3" t="s">
        <v>238</v>
      </c>
      <c r="BM576" s="198" t="s">
        <v>740</v>
      </c>
    </row>
    <row r="577" spans="1:47" s="26" customFormat="1" ht="19.5">
      <c r="A577" s="20"/>
      <c r="B577" s="21"/>
      <c r="C577" s="22"/>
      <c r="D577" s="200" t="s">
        <v>143</v>
      </c>
      <c r="E577" s="22"/>
      <c r="F577" s="201" t="s">
        <v>741</v>
      </c>
      <c r="G577" s="22"/>
      <c r="H577" s="22"/>
      <c r="I577" s="202"/>
      <c r="J577" s="22"/>
      <c r="K577" s="22"/>
      <c r="L577" s="25"/>
      <c r="M577" s="203"/>
      <c r="N577" s="204"/>
      <c r="O577" s="61"/>
      <c r="P577" s="61"/>
      <c r="Q577" s="61"/>
      <c r="R577" s="61"/>
      <c r="S577" s="61"/>
      <c r="T577" s="62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T577" s="3" t="s">
        <v>143</v>
      </c>
      <c r="AU577" s="3" t="s">
        <v>20</v>
      </c>
    </row>
    <row r="578" spans="2:51" s="216" customFormat="1" ht="11.25">
      <c r="B578" s="217"/>
      <c r="C578" s="218"/>
      <c r="D578" s="200" t="s">
        <v>145</v>
      </c>
      <c r="E578" s="219"/>
      <c r="F578" s="220" t="s">
        <v>202</v>
      </c>
      <c r="G578" s="218"/>
      <c r="H578" s="221">
        <v>11</v>
      </c>
      <c r="I578" s="222"/>
      <c r="J578" s="218"/>
      <c r="K578" s="218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145</v>
      </c>
      <c r="AU578" s="227" t="s">
        <v>20</v>
      </c>
      <c r="AV578" s="216" t="s">
        <v>20</v>
      </c>
      <c r="AW578" s="216" t="s">
        <v>39</v>
      </c>
      <c r="AX578" s="216" t="s">
        <v>85</v>
      </c>
      <c r="AY578" s="227" t="s">
        <v>134</v>
      </c>
    </row>
    <row r="579" spans="2:51" s="228" customFormat="1" ht="11.25">
      <c r="B579" s="229"/>
      <c r="C579" s="230"/>
      <c r="D579" s="200" t="s">
        <v>145</v>
      </c>
      <c r="E579" s="231"/>
      <c r="F579" s="232" t="s">
        <v>147</v>
      </c>
      <c r="G579" s="230"/>
      <c r="H579" s="233">
        <v>11</v>
      </c>
      <c r="I579" s="234"/>
      <c r="J579" s="230"/>
      <c r="K579" s="230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145</v>
      </c>
      <c r="AU579" s="239" t="s">
        <v>20</v>
      </c>
      <c r="AV579" s="228" t="s">
        <v>141</v>
      </c>
      <c r="AW579" s="228" t="s">
        <v>39</v>
      </c>
      <c r="AX579" s="228" t="s">
        <v>93</v>
      </c>
      <c r="AY579" s="239" t="s">
        <v>134</v>
      </c>
    </row>
    <row r="580" spans="1:65" s="26" customFormat="1" ht="21.75" customHeight="1">
      <c r="A580" s="20"/>
      <c r="B580" s="21"/>
      <c r="C580" s="240" t="s">
        <v>742</v>
      </c>
      <c r="D580" s="240" t="s">
        <v>287</v>
      </c>
      <c r="E580" s="241" t="s">
        <v>743</v>
      </c>
      <c r="F580" s="242" t="s">
        <v>744</v>
      </c>
      <c r="G580" s="243" t="s">
        <v>198</v>
      </c>
      <c r="H580" s="244">
        <v>11</v>
      </c>
      <c r="I580" s="245">
        <v>5500</v>
      </c>
      <c r="J580" s="246">
        <f>ROUND(I580*H580,2)</f>
        <v>60500</v>
      </c>
      <c r="K580" s="242"/>
      <c r="L580" s="247"/>
      <c r="M580" s="248"/>
      <c r="N580" s="249" t="s">
        <v>49</v>
      </c>
      <c r="O580" s="61"/>
      <c r="P580" s="196">
        <f>O580*H580</f>
        <v>0</v>
      </c>
      <c r="Q580" s="196">
        <v>0.02</v>
      </c>
      <c r="R580" s="196">
        <f>Q580*H580</f>
        <v>0.22</v>
      </c>
      <c r="S580" s="196">
        <v>0</v>
      </c>
      <c r="T580" s="197">
        <f>S580*H580</f>
        <v>0</v>
      </c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R580" s="198" t="s">
        <v>338</v>
      </c>
      <c r="AT580" s="198" t="s">
        <v>287</v>
      </c>
      <c r="AU580" s="198" t="s">
        <v>20</v>
      </c>
      <c r="AY580" s="3" t="s">
        <v>134</v>
      </c>
      <c r="BE580" s="199">
        <f>IF(N580="základní",J580,0)</f>
        <v>60500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3" t="s">
        <v>93</v>
      </c>
      <c r="BK580" s="199">
        <f>ROUND(I580*H580,2)</f>
        <v>60500</v>
      </c>
      <c r="BL580" s="3" t="s">
        <v>238</v>
      </c>
      <c r="BM580" s="198" t="s">
        <v>745</v>
      </c>
    </row>
    <row r="581" spans="1:47" s="26" customFormat="1" ht="11.25">
      <c r="A581" s="20"/>
      <c r="B581" s="21"/>
      <c r="C581" s="22"/>
      <c r="D581" s="200" t="s">
        <v>143</v>
      </c>
      <c r="E581" s="22"/>
      <c r="F581" s="201" t="s">
        <v>744</v>
      </c>
      <c r="G581" s="22"/>
      <c r="H581" s="22"/>
      <c r="I581" s="202"/>
      <c r="J581" s="22"/>
      <c r="K581" s="22"/>
      <c r="L581" s="25"/>
      <c r="M581" s="203"/>
      <c r="N581" s="204"/>
      <c r="O581" s="61"/>
      <c r="P581" s="61"/>
      <c r="Q581" s="61"/>
      <c r="R581" s="61"/>
      <c r="S581" s="61"/>
      <c r="T581" s="62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T581" s="3" t="s">
        <v>143</v>
      </c>
      <c r="AU581" s="3" t="s">
        <v>20</v>
      </c>
    </row>
    <row r="582" spans="1:65" s="26" customFormat="1" ht="24" customHeight="1">
      <c r="A582" s="20"/>
      <c r="B582" s="21"/>
      <c r="C582" s="187" t="s">
        <v>746</v>
      </c>
      <c r="D582" s="187" t="s">
        <v>136</v>
      </c>
      <c r="E582" s="188" t="s">
        <v>747</v>
      </c>
      <c r="F582" s="189" t="s">
        <v>748</v>
      </c>
      <c r="G582" s="190" t="s">
        <v>260</v>
      </c>
      <c r="H582" s="191">
        <v>0.221</v>
      </c>
      <c r="I582" s="192">
        <v>1550</v>
      </c>
      <c r="J582" s="193">
        <f>ROUND(I582*H582,2)</f>
        <v>342.55</v>
      </c>
      <c r="K582" s="189" t="s">
        <v>140</v>
      </c>
      <c r="L582" s="25"/>
      <c r="M582" s="194"/>
      <c r="N582" s="195" t="s">
        <v>49</v>
      </c>
      <c r="O582" s="61"/>
      <c r="P582" s="196">
        <f>O582*H582</f>
        <v>0</v>
      </c>
      <c r="Q582" s="196">
        <v>0</v>
      </c>
      <c r="R582" s="196">
        <f>Q582*H582</f>
        <v>0</v>
      </c>
      <c r="S582" s="196">
        <v>0</v>
      </c>
      <c r="T582" s="197">
        <f>S582*H582</f>
        <v>0</v>
      </c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R582" s="198" t="s">
        <v>238</v>
      </c>
      <c r="AT582" s="198" t="s">
        <v>136</v>
      </c>
      <c r="AU582" s="198" t="s">
        <v>20</v>
      </c>
      <c r="AY582" s="3" t="s">
        <v>134</v>
      </c>
      <c r="BE582" s="199">
        <f>IF(N582="základní",J582,0)</f>
        <v>342.55</v>
      </c>
      <c r="BF582" s="199">
        <f>IF(N582="snížená",J582,0)</f>
        <v>0</v>
      </c>
      <c r="BG582" s="199">
        <f>IF(N582="zákl. přenesená",J582,0)</f>
        <v>0</v>
      </c>
      <c r="BH582" s="199">
        <f>IF(N582="sníž. přenesená",J582,0)</f>
        <v>0</v>
      </c>
      <c r="BI582" s="199">
        <f>IF(N582="nulová",J582,0)</f>
        <v>0</v>
      </c>
      <c r="BJ582" s="3" t="s">
        <v>93</v>
      </c>
      <c r="BK582" s="199">
        <f>ROUND(I582*H582,2)</f>
        <v>342.55</v>
      </c>
      <c r="BL582" s="3" t="s">
        <v>238</v>
      </c>
      <c r="BM582" s="198" t="s">
        <v>749</v>
      </c>
    </row>
    <row r="583" spans="1:47" s="26" customFormat="1" ht="29.25">
      <c r="A583" s="20"/>
      <c r="B583" s="21"/>
      <c r="C583" s="22"/>
      <c r="D583" s="200" t="s">
        <v>143</v>
      </c>
      <c r="E583" s="22"/>
      <c r="F583" s="201" t="s">
        <v>750</v>
      </c>
      <c r="G583" s="22"/>
      <c r="H583" s="22"/>
      <c r="I583" s="202"/>
      <c r="J583" s="22"/>
      <c r="K583" s="22"/>
      <c r="L583" s="25"/>
      <c r="M583" s="203"/>
      <c r="N583" s="204"/>
      <c r="O583" s="61"/>
      <c r="P583" s="61"/>
      <c r="Q583" s="61"/>
      <c r="R583" s="61"/>
      <c r="S583" s="61"/>
      <c r="T583" s="62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T583" s="3" t="s">
        <v>143</v>
      </c>
      <c r="AU583" s="3" t="s">
        <v>20</v>
      </c>
    </row>
    <row r="584" spans="2:63" s="170" customFormat="1" ht="25.5" customHeight="1">
      <c r="B584" s="171"/>
      <c r="C584" s="172"/>
      <c r="D584" s="173" t="s">
        <v>84</v>
      </c>
      <c r="E584" s="174" t="s">
        <v>287</v>
      </c>
      <c r="F584" s="174" t="s">
        <v>751</v>
      </c>
      <c r="G584" s="172"/>
      <c r="H584" s="172"/>
      <c r="I584" s="175"/>
      <c r="J584" s="176">
        <f>BK584</f>
        <v>315700</v>
      </c>
      <c r="K584" s="172"/>
      <c r="L584" s="177"/>
      <c r="M584" s="178"/>
      <c r="N584" s="179"/>
      <c r="O584" s="179"/>
      <c r="P584" s="180">
        <f>P585</f>
        <v>0</v>
      </c>
      <c r="Q584" s="179"/>
      <c r="R584" s="180">
        <f>R585</f>
        <v>8.200000000000001</v>
      </c>
      <c r="S584" s="179"/>
      <c r="T584" s="181">
        <f>T585</f>
        <v>0</v>
      </c>
      <c r="AR584" s="182" t="s">
        <v>154</v>
      </c>
      <c r="AT584" s="183" t="s">
        <v>84</v>
      </c>
      <c r="AU584" s="183" t="s">
        <v>85</v>
      </c>
      <c r="AY584" s="182" t="s">
        <v>134</v>
      </c>
      <c r="BK584" s="184">
        <f>BK585</f>
        <v>315700</v>
      </c>
    </row>
    <row r="585" spans="2:63" s="170" customFormat="1" ht="22.5" customHeight="1">
      <c r="B585" s="171"/>
      <c r="C585" s="172"/>
      <c r="D585" s="173" t="s">
        <v>84</v>
      </c>
      <c r="E585" s="185" t="s">
        <v>752</v>
      </c>
      <c r="F585" s="185" t="s">
        <v>753</v>
      </c>
      <c r="G585" s="172"/>
      <c r="H585" s="172"/>
      <c r="I585" s="175"/>
      <c r="J585" s="186">
        <f>BK585</f>
        <v>315700</v>
      </c>
      <c r="K585" s="172"/>
      <c r="L585" s="177"/>
      <c r="M585" s="178"/>
      <c r="N585" s="179"/>
      <c r="O585" s="179"/>
      <c r="P585" s="180">
        <f>SUM(P586:P587)</f>
        <v>0</v>
      </c>
      <c r="Q585" s="179"/>
      <c r="R585" s="180">
        <f>SUM(R586:R587)</f>
        <v>8.200000000000001</v>
      </c>
      <c r="S585" s="179"/>
      <c r="T585" s="181">
        <f>SUM(T586:T587)</f>
        <v>0</v>
      </c>
      <c r="AR585" s="182" t="s">
        <v>154</v>
      </c>
      <c r="AT585" s="183" t="s">
        <v>84</v>
      </c>
      <c r="AU585" s="183" t="s">
        <v>93</v>
      </c>
      <c r="AY585" s="182" t="s">
        <v>134</v>
      </c>
      <c r="BK585" s="184">
        <f>SUM(BK586:BK587)</f>
        <v>315700</v>
      </c>
    </row>
    <row r="586" spans="1:65" s="26" customFormat="1" ht="16.5" customHeight="1">
      <c r="A586" s="20"/>
      <c r="B586" s="21"/>
      <c r="C586" s="187" t="s">
        <v>588</v>
      </c>
      <c r="D586" s="187" t="s">
        <v>136</v>
      </c>
      <c r="E586" s="188" t="s">
        <v>754</v>
      </c>
      <c r="F586" s="189" t="s">
        <v>755</v>
      </c>
      <c r="G586" s="190" t="s">
        <v>198</v>
      </c>
      <c r="H586" s="191">
        <v>41</v>
      </c>
      <c r="I586" s="192">
        <v>7700</v>
      </c>
      <c r="J586" s="193">
        <f>ROUND(I586*H586,2)</f>
        <v>315700</v>
      </c>
      <c r="K586" s="189"/>
      <c r="L586" s="25"/>
      <c r="M586" s="194"/>
      <c r="N586" s="195" t="s">
        <v>49</v>
      </c>
      <c r="O586" s="61"/>
      <c r="P586" s="196">
        <f>O586*H586</f>
        <v>0</v>
      </c>
      <c r="Q586" s="196">
        <v>0.2</v>
      </c>
      <c r="R586" s="196">
        <f>Q586*H586</f>
        <v>8.200000000000001</v>
      </c>
      <c r="S586" s="196">
        <v>0</v>
      </c>
      <c r="T586" s="197">
        <f>S586*H586</f>
        <v>0</v>
      </c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R586" s="198" t="s">
        <v>521</v>
      </c>
      <c r="AT586" s="198" t="s">
        <v>136</v>
      </c>
      <c r="AU586" s="198" t="s">
        <v>20</v>
      </c>
      <c r="AY586" s="3" t="s">
        <v>134</v>
      </c>
      <c r="BE586" s="199">
        <f>IF(N586="základní",J586,0)</f>
        <v>315700</v>
      </c>
      <c r="BF586" s="199">
        <f>IF(N586="snížená",J586,0)</f>
        <v>0</v>
      </c>
      <c r="BG586" s="199">
        <f>IF(N586="zákl. přenesená",J586,0)</f>
        <v>0</v>
      </c>
      <c r="BH586" s="199">
        <f>IF(N586="sníž. přenesená",J586,0)</f>
        <v>0</v>
      </c>
      <c r="BI586" s="199">
        <f>IF(N586="nulová",J586,0)</f>
        <v>0</v>
      </c>
      <c r="BJ586" s="3" t="s">
        <v>93</v>
      </c>
      <c r="BK586" s="199">
        <f>ROUND(I586*H586,2)</f>
        <v>315700</v>
      </c>
      <c r="BL586" s="3" t="s">
        <v>521</v>
      </c>
      <c r="BM586" s="198" t="s">
        <v>756</v>
      </c>
    </row>
    <row r="587" spans="1:47" s="26" customFormat="1" ht="11.25">
      <c r="A587" s="20"/>
      <c r="B587" s="21"/>
      <c r="C587" s="22"/>
      <c r="D587" s="200" t="s">
        <v>143</v>
      </c>
      <c r="E587" s="22"/>
      <c r="F587" s="201" t="s">
        <v>757</v>
      </c>
      <c r="G587" s="22"/>
      <c r="H587" s="22"/>
      <c r="I587" s="202"/>
      <c r="J587" s="22"/>
      <c r="K587" s="22"/>
      <c r="L587" s="25"/>
      <c r="M587" s="250"/>
      <c r="N587" s="251"/>
      <c r="O587" s="252"/>
      <c r="P587" s="252"/>
      <c r="Q587" s="252"/>
      <c r="R587" s="252"/>
      <c r="S587" s="252"/>
      <c r="T587" s="253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T587" s="3" t="s">
        <v>143</v>
      </c>
      <c r="AU587" s="3" t="s">
        <v>20</v>
      </c>
    </row>
    <row r="588" spans="1:31" s="26" customFormat="1" ht="6.75" customHeight="1">
      <c r="A588" s="20"/>
      <c r="B588" s="43"/>
      <c r="C588" s="44"/>
      <c r="D588" s="44"/>
      <c r="E588" s="44"/>
      <c r="F588" s="44"/>
      <c r="G588" s="44"/>
      <c r="H588" s="44"/>
      <c r="I588" s="44"/>
      <c r="J588" s="44"/>
      <c r="K588" s="44"/>
      <c r="L588" s="25"/>
      <c r="M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</sheetData>
  <sheetProtection selectLockedCells="1" selectUnlockedCells="1"/>
  <autoFilter ref="C127:K587"/>
  <mergeCells count="10">
    <mergeCell ref="E84:H84"/>
    <mergeCell ref="E86:H86"/>
    <mergeCell ref="E118:H118"/>
    <mergeCell ref="E120:H120"/>
    <mergeCell ref="L2:V2"/>
    <mergeCell ref="E7:H7"/>
    <mergeCell ref="E9:H9"/>
    <mergeCell ref="E18:H18"/>
    <mergeCell ref="E27:H27"/>
    <mergeCell ref="G63:H63"/>
  </mergeCells>
  <printOptions/>
  <pageMargins left="0.39375" right="0.39375" top="0.39375" bottom="0.39375" header="0.5118055555555555" footer="0"/>
  <pageSetup fitToHeight="100" fitToWidth="1" horizontalDpi="300" verticalDpi="300" orientation="portrait" paperSize="9" scale="76" r:id="rId2"/>
  <headerFooter alignWithMargins="0">
    <oddFooter>&amp;C&amp;"Arial CE,Běžné"&amp;8Strana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zoomScalePageLayoutView="0" workbookViewId="0" topLeftCell="A113">
      <selection activeCell="I146" sqref="I146"/>
    </sheetView>
  </sheetViews>
  <sheetFormatPr defaultColWidth="6.8515625" defaultRowHeight="12.75"/>
  <cols>
    <col min="1" max="1" width="6.7109375" style="1" customWidth="1"/>
    <col min="2" max="2" width="0.992187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6.00390625" style="1" customWidth="1"/>
    <col min="8" max="8" width="11.28125" style="1" customWidth="1"/>
    <col min="9" max="9" width="12.7109375" style="1" customWidth="1"/>
    <col min="10" max="11" width="17.8515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3" t="s">
        <v>97</v>
      </c>
    </row>
    <row r="3" spans="2:46" ht="6.7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6"/>
      <c r="AT3" s="3" t="s">
        <v>20</v>
      </c>
    </row>
    <row r="4" spans="2:46" ht="24.75" customHeight="1">
      <c r="B4" s="6"/>
      <c r="D4" s="101" t="s">
        <v>98</v>
      </c>
      <c r="L4" s="6"/>
      <c r="M4" s="102" t="s">
        <v>9</v>
      </c>
      <c r="AT4" s="3" t="s">
        <v>3</v>
      </c>
    </row>
    <row r="5" spans="2:12" ht="6.75" customHeight="1">
      <c r="B5" s="6"/>
      <c r="L5" s="6"/>
    </row>
    <row r="6" spans="2:12" ht="12" customHeight="1">
      <c r="B6" s="6"/>
      <c r="D6" s="103" t="s">
        <v>15</v>
      </c>
      <c r="L6" s="6"/>
    </row>
    <row r="7" spans="2:12" ht="16.5" customHeight="1">
      <c r="B7" s="6"/>
      <c r="E7" s="279" t="str">
        <f>'Rekapitulace stavby'!K6</f>
        <v>Autobusové zastávky v obci Křižatky- II etapa 2 - index</v>
      </c>
      <c r="F7" s="279"/>
      <c r="G7" s="279"/>
      <c r="H7" s="279"/>
      <c r="L7" s="6"/>
    </row>
    <row r="8" spans="1:31" s="26" customFormat="1" ht="12" customHeight="1">
      <c r="A8" s="20"/>
      <c r="B8" s="25"/>
      <c r="C8" s="20"/>
      <c r="D8" s="103" t="s">
        <v>99</v>
      </c>
      <c r="E8" s="20"/>
      <c r="F8" s="20"/>
      <c r="G8" s="20"/>
      <c r="H8" s="20"/>
      <c r="I8" s="20"/>
      <c r="J8" s="20"/>
      <c r="K8" s="20"/>
      <c r="L8" s="3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6" customFormat="1" ht="30" customHeight="1">
      <c r="A9" s="20"/>
      <c r="B9" s="25"/>
      <c r="C9" s="20"/>
      <c r="D9" s="20"/>
      <c r="E9" s="280" t="s">
        <v>758</v>
      </c>
      <c r="F9" s="280"/>
      <c r="G9" s="280"/>
      <c r="H9" s="280"/>
      <c r="I9" s="20"/>
      <c r="J9" s="20"/>
      <c r="K9" s="20"/>
      <c r="L9" s="3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6" customFormat="1" ht="11.25">
      <c r="A10" s="20"/>
      <c r="B10" s="25"/>
      <c r="C10" s="20"/>
      <c r="D10" s="20"/>
      <c r="E10" s="20"/>
      <c r="F10" s="20"/>
      <c r="G10" s="20"/>
      <c r="H10" s="20"/>
      <c r="I10" s="20"/>
      <c r="J10" s="20"/>
      <c r="K10" s="20"/>
      <c r="L10" s="3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6" customFormat="1" ht="12" customHeight="1">
      <c r="A11" s="20"/>
      <c r="B11" s="25"/>
      <c r="C11" s="20"/>
      <c r="D11" s="103" t="s">
        <v>17</v>
      </c>
      <c r="E11" s="20"/>
      <c r="F11" s="104" t="s">
        <v>18</v>
      </c>
      <c r="G11" s="20"/>
      <c r="H11" s="20"/>
      <c r="I11" s="103" t="s">
        <v>19</v>
      </c>
      <c r="J11" s="104" t="s">
        <v>20</v>
      </c>
      <c r="K11" s="20"/>
      <c r="L11" s="3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6" customFormat="1" ht="12" customHeight="1">
      <c r="A12" s="20"/>
      <c r="B12" s="25"/>
      <c r="C12" s="20"/>
      <c r="D12" s="103" t="s">
        <v>21</v>
      </c>
      <c r="E12" s="20"/>
      <c r="F12" s="104" t="s">
        <v>22</v>
      </c>
      <c r="G12" s="20"/>
      <c r="H12" s="20"/>
      <c r="I12" s="103" t="s">
        <v>23</v>
      </c>
      <c r="J12" s="105" t="str">
        <f>'Rekapitulace stavby'!AN8</f>
        <v>13. 6. 2020</v>
      </c>
      <c r="K12" s="20"/>
      <c r="L12" s="3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6" customFormat="1" ht="21.75" customHeight="1">
      <c r="A13" s="20"/>
      <c r="B13" s="25"/>
      <c r="C13" s="20"/>
      <c r="D13" s="106" t="s">
        <v>25</v>
      </c>
      <c r="E13" s="20"/>
      <c r="F13" s="107" t="s">
        <v>26</v>
      </c>
      <c r="G13" s="20"/>
      <c r="H13" s="20"/>
      <c r="I13" s="106" t="s">
        <v>27</v>
      </c>
      <c r="J13" s="107" t="s">
        <v>28</v>
      </c>
      <c r="K13" s="20"/>
      <c r="L13" s="3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6" customFormat="1" ht="12" customHeight="1">
      <c r="A14" s="20"/>
      <c r="B14" s="25"/>
      <c r="C14" s="20"/>
      <c r="D14" s="103" t="s">
        <v>29</v>
      </c>
      <c r="E14" s="20"/>
      <c r="F14" s="20"/>
      <c r="G14" s="20"/>
      <c r="H14" s="20"/>
      <c r="I14" s="103" t="s">
        <v>30</v>
      </c>
      <c r="J14" s="104">
        <f>IF('Rekapitulace stavby'!AN10="","",'Rekapitulace stavby'!AN10)</f>
      </c>
      <c r="K14" s="20"/>
      <c r="L14" s="3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6" customFormat="1" ht="18" customHeight="1">
      <c r="A15" s="20"/>
      <c r="B15" s="25"/>
      <c r="C15" s="20"/>
      <c r="D15" s="20"/>
      <c r="E15" s="104" t="str">
        <f>IF('Rekapitulace stavby'!E11="","",'Rekapitulace stavby'!E11)</f>
        <v>Město Králův Dvůr</v>
      </c>
      <c r="F15" s="20"/>
      <c r="G15" s="20"/>
      <c r="H15" s="20"/>
      <c r="I15" s="103" t="s">
        <v>32</v>
      </c>
      <c r="J15" s="104">
        <f>IF('Rekapitulace stavby'!AN11="","",'Rekapitulace stavby'!AN11)</f>
      </c>
      <c r="K15" s="20"/>
      <c r="L15" s="3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6" customFormat="1" ht="6.75" customHeight="1">
      <c r="A16" s="20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3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6" customFormat="1" ht="12" customHeight="1">
      <c r="A17" s="20"/>
      <c r="B17" s="25"/>
      <c r="C17" s="20"/>
      <c r="D17" s="103" t="s">
        <v>33</v>
      </c>
      <c r="E17" s="20"/>
      <c r="F17" s="20"/>
      <c r="G17" s="20"/>
      <c r="H17" s="20"/>
      <c r="I17" s="103" t="s">
        <v>30</v>
      </c>
      <c r="J17" s="16" t="str">
        <f>'Rekapitulace stavby'!AN13</f>
        <v>282 23 802 </v>
      </c>
      <c r="K17" s="20"/>
      <c r="L17" s="3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6" customFormat="1" ht="18" customHeight="1">
      <c r="A18" s="20"/>
      <c r="B18" s="25"/>
      <c r="C18" s="20"/>
      <c r="D18" s="20"/>
      <c r="E18" s="281" t="str">
        <f>'Rekapitulace stavby'!E14</f>
        <v>Technické služby a stavby Šestajovice a.s.</v>
      </c>
      <c r="F18" s="281"/>
      <c r="G18" s="281"/>
      <c r="H18" s="281"/>
      <c r="I18" s="103" t="s">
        <v>32</v>
      </c>
      <c r="J18" s="16" t="str">
        <f>'Rekapitulace stavby'!AN14</f>
        <v>CZ28223802 </v>
      </c>
      <c r="K18" s="20"/>
      <c r="L18" s="3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6" customFormat="1" ht="6.75" customHeight="1">
      <c r="A19" s="20"/>
      <c r="B19" s="25"/>
      <c r="C19" s="20"/>
      <c r="D19" s="20"/>
      <c r="E19" s="20"/>
      <c r="F19" s="20"/>
      <c r="G19" s="20"/>
      <c r="H19" s="20"/>
      <c r="I19" s="20"/>
      <c r="J19" s="20"/>
      <c r="K19" s="20"/>
      <c r="L19" s="3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6" customFormat="1" ht="12" customHeight="1">
      <c r="A20" s="20"/>
      <c r="B20" s="25"/>
      <c r="C20" s="20"/>
      <c r="D20" s="103" t="s">
        <v>37</v>
      </c>
      <c r="E20" s="20"/>
      <c r="F20" s="20"/>
      <c r="G20" s="20"/>
      <c r="H20" s="20"/>
      <c r="I20" s="103" t="s">
        <v>30</v>
      </c>
      <c r="J20" s="104"/>
      <c r="K20" s="20"/>
      <c r="L20" s="3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6" customFormat="1" ht="18" customHeight="1">
      <c r="A21" s="20"/>
      <c r="B21" s="25"/>
      <c r="C21" s="20"/>
      <c r="D21" s="20"/>
      <c r="E21" s="104" t="s">
        <v>38</v>
      </c>
      <c r="F21" s="20"/>
      <c r="G21" s="20"/>
      <c r="H21" s="20"/>
      <c r="I21" s="103" t="s">
        <v>32</v>
      </c>
      <c r="J21" s="104"/>
      <c r="K21" s="20"/>
      <c r="L21" s="3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6" customFormat="1" ht="6.75" customHeight="1">
      <c r="A22" s="20"/>
      <c r="B22" s="25"/>
      <c r="C22" s="20"/>
      <c r="D22" s="20"/>
      <c r="E22" s="20"/>
      <c r="F22" s="20"/>
      <c r="G22" s="20"/>
      <c r="H22" s="20"/>
      <c r="I22" s="20"/>
      <c r="J22" s="20"/>
      <c r="K22" s="20"/>
      <c r="L22" s="3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6" customFormat="1" ht="12" customHeight="1">
      <c r="A23" s="20"/>
      <c r="B23" s="25"/>
      <c r="C23" s="20"/>
      <c r="D23" s="103" t="s">
        <v>40</v>
      </c>
      <c r="E23" s="20"/>
      <c r="F23" s="20"/>
      <c r="G23" s="20"/>
      <c r="H23" s="20"/>
      <c r="I23" s="103" t="s">
        <v>30</v>
      </c>
      <c r="J23" s="104"/>
      <c r="K23" s="20"/>
      <c r="L23" s="3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6" customFormat="1" ht="18" customHeight="1">
      <c r="A24" s="20"/>
      <c r="B24" s="25"/>
      <c r="C24" s="20"/>
      <c r="D24" s="20"/>
      <c r="E24" s="104" t="s">
        <v>38</v>
      </c>
      <c r="F24" s="20"/>
      <c r="G24" s="20"/>
      <c r="H24" s="20"/>
      <c r="I24" s="103" t="s">
        <v>32</v>
      </c>
      <c r="J24" s="104"/>
      <c r="K24" s="20"/>
      <c r="L24" s="3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6" customFormat="1" ht="6.75" customHeight="1">
      <c r="A25" s="20"/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3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6" customFormat="1" ht="12" customHeight="1">
      <c r="A26" s="20"/>
      <c r="B26" s="25"/>
      <c r="C26" s="20"/>
      <c r="D26" s="103" t="s">
        <v>42</v>
      </c>
      <c r="E26" s="20"/>
      <c r="F26" s="20"/>
      <c r="G26" s="20"/>
      <c r="H26" s="20"/>
      <c r="I26" s="20"/>
      <c r="J26" s="20"/>
      <c r="K26" s="20"/>
      <c r="L26" s="3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111" customFormat="1" ht="16.5" customHeight="1">
      <c r="A27" s="108"/>
      <c r="B27" s="109"/>
      <c r="C27" s="108"/>
      <c r="D27" s="108"/>
      <c r="E27" s="282"/>
      <c r="F27" s="282"/>
      <c r="G27" s="282"/>
      <c r="H27" s="282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6" customFormat="1" ht="6.75" customHeight="1">
      <c r="A28" s="20"/>
      <c r="B28" s="25"/>
      <c r="C28" s="20"/>
      <c r="D28" s="20"/>
      <c r="E28" s="20"/>
      <c r="F28" s="20"/>
      <c r="G28" s="20"/>
      <c r="H28" s="20"/>
      <c r="I28" s="20"/>
      <c r="J28" s="20"/>
      <c r="K28" s="20"/>
      <c r="L28" s="3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6" customFormat="1" ht="6.75" customHeight="1">
      <c r="A29" s="20"/>
      <c r="B29" s="25"/>
      <c r="C29" s="20"/>
      <c r="D29" s="112"/>
      <c r="E29" s="112"/>
      <c r="F29" s="112"/>
      <c r="G29" s="112"/>
      <c r="H29" s="112"/>
      <c r="I29" s="112"/>
      <c r="J29" s="112"/>
      <c r="K29" s="112"/>
      <c r="L29" s="3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6" customFormat="1" ht="25.5" customHeight="1">
      <c r="A30" s="20"/>
      <c r="B30" s="25"/>
      <c r="C30" s="20"/>
      <c r="D30" s="113" t="s">
        <v>44</v>
      </c>
      <c r="E30" s="20"/>
      <c r="F30" s="20"/>
      <c r="G30" s="20"/>
      <c r="H30" s="20"/>
      <c r="I30" s="20"/>
      <c r="J30" s="114">
        <f>ROUND(J120,2)</f>
        <v>97050</v>
      </c>
      <c r="K30" s="20"/>
      <c r="L30" s="3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6" customFormat="1" ht="6.75" customHeight="1">
      <c r="A31" s="20"/>
      <c r="B31" s="25"/>
      <c r="C31" s="20"/>
      <c r="D31" s="112"/>
      <c r="E31" s="112"/>
      <c r="F31" s="112"/>
      <c r="G31" s="112"/>
      <c r="H31" s="112"/>
      <c r="I31" s="112"/>
      <c r="J31" s="112"/>
      <c r="K31" s="112"/>
      <c r="L31" s="3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6" customFormat="1" ht="14.25" customHeight="1">
      <c r="A32" s="20"/>
      <c r="B32" s="25"/>
      <c r="C32" s="20"/>
      <c r="D32" s="20"/>
      <c r="E32" s="20"/>
      <c r="F32" s="115" t="s">
        <v>46</v>
      </c>
      <c r="G32" s="20"/>
      <c r="H32" s="20"/>
      <c r="I32" s="115" t="s">
        <v>45</v>
      </c>
      <c r="J32" s="115" t="s">
        <v>47</v>
      </c>
      <c r="K32" s="20"/>
      <c r="L32" s="3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6" customFormat="1" ht="14.25" customHeight="1">
      <c r="A33" s="20"/>
      <c r="B33" s="25"/>
      <c r="C33" s="20"/>
      <c r="D33" s="116" t="s">
        <v>48</v>
      </c>
      <c r="E33" s="103" t="s">
        <v>49</v>
      </c>
      <c r="F33" s="117">
        <f>ROUND((SUM(BE120:BE146)),2)</f>
        <v>97050</v>
      </c>
      <c r="G33" s="20"/>
      <c r="H33" s="20"/>
      <c r="I33" s="118">
        <v>0.21000000000000002</v>
      </c>
      <c r="J33" s="117">
        <f>ROUND(((SUM(BE120:BE146))*I33),2)</f>
        <v>20380.5</v>
      </c>
      <c r="K33" s="20"/>
      <c r="L33" s="3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6" customFormat="1" ht="14.25" customHeight="1">
      <c r="A34" s="20"/>
      <c r="B34" s="25"/>
      <c r="C34" s="20"/>
      <c r="D34" s="20"/>
      <c r="E34" s="103" t="s">
        <v>50</v>
      </c>
      <c r="F34" s="117">
        <f>ROUND((SUM(BF120:BF146)),2)</f>
        <v>0</v>
      </c>
      <c r="G34" s="20"/>
      <c r="H34" s="20"/>
      <c r="I34" s="118">
        <v>0.15000000000000002</v>
      </c>
      <c r="J34" s="117">
        <f>ROUND(((SUM(BF120:BF146))*I34),2)</f>
        <v>0</v>
      </c>
      <c r="K34" s="20"/>
      <c r="L34" s="3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6" customFormat="1" ht="14.25" customHeight="1" hidden="1">
      <c r="A35" s="20"/>
      <c r="B35" s="25"/>
      <c r="C35" s="20"/>
      <c r="D35" s="20"/>
      <c r="E35" s="103" t="s">
        <v>51</v>
      </c>
      <c r="F35" s="117">
        <f>ROUND((SUM(BG120:BG146)),2)</f>
        <v>0</v>
      </c>
      <c r="G35" s="20"/>
      <c r="H35" s="20"/>
      <c r="I35" s="118">
        <v>0.21000000000000002</v>
      </c>
      <c r="J35" s="117">
        <f>0</f>
        <v>0</v>
      </c>
      <c r="K35" s="20"/>
      <c r="L35" s="3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6" customFormat="1" ht="14.25" customHeight="1" hidden="1">
      <c r="A36" s="20"/>
      <c r="B36" s="25"/>
      <c r="C36" s="20"/>
      <c r="D36" s="20"/>
      <c r="E36" s="103" t="s">
        <v>52</v>
      </c>
      <c r="F36" s="117">
        <f>ROUND((SUM(BH120:BH146)),2)</f>
        <v>0</v>
      </c>
      <c r="G36" s="20"/>
      <c r="H36" s="20"/>
      <c r="I36" s="118">
        <v>0.15000000000000002</v>
      </c>
      <c r="J36" s="117">
        <f>0</f>
        <v>0</v>
      </c>
      <c r="K36" s="20"/>
      <c r="L36" s="3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6" customFormat="1" ht="14.25" customHeight="1" hidden="1">
      <c r="A37" s="20"/>
      <c r="B37" s="25"/>
      <c r="C37" s="20"/>
      <c r="D37" s="20"/>
      <c r="E37" s="103" t="s">
        <v>53</v>
      </c>
      <c r="F37" s="117">
        <f>ROUND((SUM(BI120:BI146)),2)</f>
        <v>0</v>
      </c>
      <c r="G37" s="20"/>
      <c r="H37" s="20"/>
      <c r="I37" s="118">
        <v>0</v>
      </c>
      <c r="J37" s="117">
        <f>0</f>
        <v>0</v>
      </c>
      <c r="K37" s="20"/>
      <c r="L37" s="3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6" customFormat="1" ht="6.75" customHeight="1">
      <c r="A38" s="20"/>
      <c r="B38" s="25"/>
      <c r="C38" s="20"/>
      <c r="D38" s="20"/>
      <c r="E38" s="20"/>
      <c r="F38" s="20"/>
      <c r="G38" s="20"/>
      <c r="H38" s="20"/>
      <c r="I38" s="20"/>
      <c r="J38" s="20"/>
      <c r="K38" s="20"/>
      <c r="L38" s="3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6" customFormat="1" ht="25.5" customHeight="1">
      <c r="A39" s="20"/>
      <c r="B39" s="25"/>
      <c r="C39" s="119"/>
      <c r="D39" s="120" t="s">
        <v>54</v>
      </c>
      <c r="E39" s="121"/>
      <c r="F39" s="121"/>
      <c r="G39" s="122" t="s">
        <v>55</v>
      </c>
      <c r="H39" s="123" t="s">
        <v>56</v>
      </c>
      <c r="I39" s="121"/>
      <c r="J39" s="124">
        <f>SUM(J30:J37)</f>
        <v>117430.5</v>
      </c>
      <c r="K39" s="125"/>
      <c r="L39" s="3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6" customFormat="1" ht="14.25" customHeight="1">
      <c r="A40" s="20"/>
      <c r="B40" s="25"/>
      <c r="C40" s="20"/>
      <c r="D40" s="20"/>
      <c r="E40" s="20"/>
      <c r="F40" s="20"/>
      <c r="G40" s="20"/>
      <c r="H40" s="20"/>
      <c r="I40" s="20"/>
      <c r="J40" s="20"/>
      <c r="K40" s="20"/>
      <c r="L40" s="3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s="26" customFormat="1" ht="14.25" customHeight="1">
      <c r="B49" s="39"/>
      <c r="D49" s="126" t="s">
        <v>57</v>
      </c>
      <c r="E49" s="127"/>
      <c r="F49" s="127"/>
      <c r="G49" s="126" t="s">
        <v>58</v>
      </c>
      <c r="H49" s="127"/>
      <c r="I49" s="127"/>
      <c r="J49" s="127"/>
      <c r="K49" s="127"/>
      <c r="L49" s="39"/>
    </row>
    <row r="50" spans="2:12" ht="11.25">
      <c r="B50" s="6"/>
      <c r="L50" s="6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1:31" s="26" customFormat="1" ht="12.75">
      <c r="A60" s="20"/>
      <c r="B60" s="25"/>
      <c r="C60" s="20"/>
      <c r="D60" s="128" t="s">
        <v>59</v>
      </c>
      <c r="E60" s="129"/>
      <c r="F60" s="130" t="s">
        <v>60</v>
      </c>
      <c r="G60" s="128" t="s">
        <v>59</v>
      </c>
      <c r="H60" s="129"/>
      <c r="I60" s="129"/>
      <c r="J60" s="131" t="s">
        <v>60</v>
      </c>
      <c r="K60" s="129"/>
      <c r="L60" s="39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12" ht="11.25">
      <c r="B61" s="6"/>
      <c r="L61" s="6"/>
    </row>
    <row r="62" spans="2:12" ht="11.25">
      <c r="B62" s="6"/>
      <c r="L62" s="6"/>
    </row>
    <row r="63" spans="2:12" ht="12.75" customHeight="1">
      <c r="B63" s="6"/>
      <c r="G63" s="283" t="s">
        <v>61</v>
      </c>
      <c r="H63" s="283"/>
      <c r="L63" s="6"/>
    </row>
    <row r="64" spans="1:31" s="26" customFormat="1" ht="12.75">
      <c r="A64" s="20"/>
      <c r="B64" s="25"/>
      <c r="C64" s="20"/>
      <c r="D64" s="126" t="s">
        <v>62</v>
      </c>
      <c r="E64" s="132"/>
      <c r="F64" s="132"/>
      <c r="G64" s="126" t="s">
        <v>63</v>
      </c>
      <c r="H64" s="132"/>
      <c r="I64" s="132"/>
      <c r="J64" s="132"/>
      <c r="K64" s="132"/>
      <c r="L64" s="39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12" ht="11.25">
      <c r="B65" s="6"/>
      <c r="L65" s="6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1:31" s="26" customFormat="1" ht="12.75">
      <c r="A75" s="20"/>
      <c r="B75" s="25"/>
      <c r="C75" s="20"/>
      <c r="D75" s="128" t="s">
        <v>59</v>
      </c>
      <c r="E75" s="129"/>
      <c r="F75" s="130" t="s">
        <v>60</v>
      </c>
      <c r="G75" s="128" t="s">
        <v>59</v>
      </c>
      <c r="H75" s="129"/>
      <c r="I75" s="129"/>
      <c r="J75" s="131" t="s">
        <v>60</v>
      </c>
      <c r="K75" s="129"/>
      <c r="L75" s="39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6" customFormat="1" ht="14.25" customHeight="1">
      <c r="A76" s="20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3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80" spans="1:31" s="26" customFormat="1" ht="6.75" customHeight="1">
      <c r="A80" s="20"/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39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6" customFormat="1" ht="24.75" customHeight="1">
      <c r="A81" s="20"/>
      <c r="B81" s="21"/>
      <c r="C81" s="9" t="s">
        <v>101</v>
      </c>
      <c r="D81" s="22"/>
      <c r="E81" s="22"/>
      <c r="F81" s="22"/>
      <c r="G81" s="22"/>
      <c r="H81" s="22"/>
      <c r="I81" s="22"/>
      <c r="J81" s="22"/>
      <c r="K81" s="22"/>
      <c r="L81" s="3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6" customFormat="1" ht="6.75" customHeight="1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3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6" customFormat="1" ht="12" customHeight="1">
      <c r="A83" s="20"/>
      <c r="B83" s="21"/>
      <c r="C83" s="14" t="s">
        <v>15</v>
      </c>
      <c r="D83" s="22"/>
      <c r="E83" s="22"/>
      <c r="F83" s="22"/>
      <c r="G83" s="22"/>
      <c r="H83" s="22"/>
      <c r="I83" s="22"/>
      <c r="J83" s="22"/>
      <c r="K83" s="22"/>
      <c r="L83" s="3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6" customFormat="1" ht="16.5" customHeight="1">
      <c r="A84" s="20"/>
      <c r="B84" s="21"/>
      <c r="C84" s="22"/>
      <c r="D84" s="22"/>
      <c r="E84" s="278" t="str">
        <f>E7</f>
        <v>Autobusové zastávky v obci Křižatky- II etapa 2 - index</v>
      </c>
      <c r="F84" s="278"/>
      <c r="G84" s="278"/>
      <c r="H84" s="278"/>
      <c r="I84" s="22"/>
      <c r="J84" s="22"/>
      <c r="K84" s="22"/>
      <c r="L84" s="3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6" customFormat="1" ht="12" customHeight="1">
      <c r="A85" s="20"/>
      <c r="B85" s="21"/>
      <c r="C85" s="14" t="s">
        <v>99</v>
      </c>
      <c r="D85" s="22"/>
      <c r="E85" s="22"/>
      <c r="F85" s="22"/>
      <c r="G85" s="22"/>
      <c r="H85" s="22"/>
      <c r="I85" s="22"/>
      <c r="J85" s="22"/>
      <c r="K85" s="22"/>
      <c r="L85" s="3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6" customFormat="1" ht="30" customHeight="1">
      <c r="A86" s="20"/>
      <c r="B86" s="21"/>
      <c r="C86" s="22"/>
      <c r="D86" s="22"/>
      <c r="E86" s="269" t="str">
        <f>E9</f>
        <v>08012021_SC_3 - Autobusové zakázky v obciKřižatky-II etapa 2 VRN a Ostatní</v>
      </c>
      <c r="F86" s="269"/>
      <c r="G86" s="269"/>
      <c r="H86" s="269"/>
      <c r="I86" s="22"/>
      <c r="J86" s="22"/>
      <c r="K86" s="22"/>
      <c r="L86" s="3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6" customFormat="1" ht="6.75" customHeight="1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3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6" customFormat="1" ht="12" customHeight="1">
      <c r="A88" s="20"/>
      <c r="B88" s="21"/>
      <c r="C88" s="14" t="s">
        <v>21</v>
      </c>
      <c r="D88" s="22"/>
      <c r="E88" s="22"/>
      <c r="F88" s="15" t="str">
        <f>F12</f>
        <v>Křížatky</v>
      </c>
      <c r="G88" s="22"/>
      <c r="H88" s="22"/>
      <c r="I88" s="14" t="s">
        <v>23</v>
      </c>
      <c r="J88" s="137" t="str">
        <f>IF(J12="","",J12)</f>
        <v>13. 6. 2020</v>
      </c>
      <c r="K88" s="22"/>
      <c r="L88" s="3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6" customFormat="1" ht="6.75" customHeight="1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3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6" customFormat="1" ht="15" customHeight="1">
      <c r="A90" s="20"/>
      <c r="B90" s="21"/>
      <c r="C90" s="14" t="s">
        <v>29</v>
      </c>
      <c r="D90" s="22"/>
      <c r="E90" s="22"/>
      <c r="F90" s="15" t="str">
        <f>E15</f>
        <v>Město Králův Dvůr</v>
      </c>
      <c r="G90" s="22"/>
      <c r="H90" s="22"/>
      <c r="I90" s="14" t="s">
        <v>37</v>
      </c>
      <c r="J90" s="138" t="str">
        <f>E21</f>
        <v>SunCad, s.r.o. Praha</v>
      </c>
      <c r="K90" s="22"/>
      <c r="L90" s="3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6" customFormat="1" ht="15" customHeight="1">
      <c r="A91" s="20"/>
      <c r="B91" s="21"/>
      <c r="C91" s="14" t="s">
        <v>33</v>
      </c>
      <c r="D91" s="22"/>
      <c r="E91" s="22"/>
      <c r="F91" s="15" t="str">
        <f>IF(E18="","",E18)</f>
        <v>Technické služby a stavby Šestajovice a.s.</v>
      </c>
      <c r="G91" s="22"/>
      <c r="H91" s="22"/>
      <c r="I91" s="14" t="s">
        <v>40</v>
      </c>
      <c r="J91" s="138" t="str">
        <f>E24</f>
        <v>SunCad, s.r.o. Praha</v>
      </c>
      <c r="K91" s="22"/>
      <c r="L91" s="3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6" customFormat="1" ht="9.75" customHeight="1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3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6" customFormat="1" ht="29.25" customHeight="1">
      <c r="A93" s="20"/>
      <c r="B93" s="21"/>
      <c r="C93" s="139" t="s">
        <v>102</v>
      </c>
      <c r="D93" s="140"/>
      <c r="E93" s="140"/>
      <c r="F93" s="140"/>
      <c r="G93" s="140"/>
      <c r="H93" s="140"/>
      <c r="I93" s="140"/>
      <c r="J93" s="141" t="s">
        <v>103</v>
      </c>
      <c r="K93" s="140"/>
      <c r="L93" s="3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6" customFormat="1" ht="9.75" customHeight="1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3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47" s="26" customFormat="1" ht="22.5" customHeight="1">
      <c r="A95" s="20"/>
      <c r="B95" s="21"/>
      <c r="C95" s="142" t="s">
        <v>104</v>
      </c>
      <c r="D95" s="22"/>
      <c r="E95" s="22"/>
      <c r="F95" s="22"/>
      <c r="G95" s="22"/>
      <c r="H95" s="22"/>
      <c r="I95" s="22"/>
      <c r="J95" s="143">
        <f>J120</f>
        <v>97050</v>
      </c>
      <c r="K95" s="22"/>
      <c r="L95" s="3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U95" s="3" t="s">
        <v>105</v>
      </c>
    </row>
    <row r="96" spans="2:12" s="144" customFormat="1" ht="24.75" customHeight="1">
      <c r="B96" s="145"/>
      <c r="C96" s="146"/>
      <c r="D96" s="147" t="s">
        <v>759</v>
      </c>
      <c r="E96" s="148"/>
      <c r="F96" s="148"/>
      <c r="G96" s="148"/>
      <c r="H96" s="148"/>
      <c r="I96" s="148"/>
      <c r="J96" s="149">
        <f>J121</f>
        <v>97050</v>
      </c>
      <c r="K96" s="146"/>
      <c r="L96" s="150"/>
    </row>
    <row r="97" spans="2:12" s="151" customFormat="1" ht="19.5" customHeight="1">
      <c r="B97" s="152"/>
      <c r="C97" s="153"/>
      <c r="D97" s="154" t="s">
        <v>760</v>
      </c>
      <c r="E97" s="155"/>
      <c r="F97" s="155"/>
      <c r="G97" s="155"/>
      <c r="H97" s="155"/>
      <c r="I97" s="155"/>
      <c r="J97" s="156">
        <f>J122</f>
        <v>26900</v>
      </c>
      <c r="K97" s="153"/>
      <c r="L97" s="157"/>
    </row>
    <row r="98" spans="2:12" s="151" customFormat="1" ht="19.5" customHeight="1">
      <c r="B98" s="152"/>
      <c r="C98" s="153"/>
      <c r="D98" s="154" t="s">
        <v>761</v>
      </c>
      <c r="E98" s="155"/>
      <c r="F98" s="155"/>
      <c r="G98" s="155"/>
      <c r="H98" s="155"/>
      <c r="I98" s="155"/>
      <c r="J98" s="156">
        <f>J131</f>
        <v>6500</v>
      </c>
      <c r="K98" s="153"/>
      <c r="L98" s="157"/>
    </row>
    <row r="99" spans="2:12" s="151" customFormat="1" ht="19.5" customHeight="1">
      <c r="B99" s="152"/>
      <c r="C99" s="153"/>
      <c r="D99" s="154" t="s">
        <v>762</v>
      </c>
      <c r="E99" s="155"/>
      <c r="F99" s="155"/>
      <c r="G99" s="155"/>
      <c r="H99" s="155"/>
      <c r="I99" s="155"/>
      <c r="J99" s="156">
        <f>J136</f>
        <v>16450</v>
      </c>
      <c r="K99" s="153"/>
      <c r="L99" s="157"/>
    </row>
    <row r="100" spans="2:12" s="151" customFormat="1" ht="19.5" customHeight="1">
      <c r="B100" s="152"/>
      <c r="C100" s="153"/>
      <c r="D100" s="154" t="s">
        <v>763</v>
      </c>
      <c r="E100" s="155"/>
      <c r="F100" s="155"/>
      <c r="G100" s="155"/>
      <c r="H100" s="155"/>
      <c r="I100" s="155"/>
      <c r="J100" s="156">
        <f>J141</f>
        <v>47200</v>
      </c>
      <c r="K100" s="153"/>
      <c r="L100" s="157"/>
    </row>
    <row r="101" spans="1:31" s="26" customFormat="1" ht="21.75" customHeight="1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39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s="26" customFormat="1" ht="6.75" customHeight="1">
      <c r="A102" s="20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9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6" spans="1:31" s="26" customFormat="1" ht="6.75" customHeight="1">
      <c r="A106" s="2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s="26" customFormat="1" ht="24.75" customHeight="1">
      <c r="A107" s="20"/>
      <c r="B107" s="21"/>
      <c r="C107" s="9" t="s">
        <v>119</v>
      </c>
      <c r="D107" s="22"/>
      <c r="E107" s="22"/>
      <c r="F107" s="22"/>
      <c r="G107" s="22"/>
      <c r="H107" s="22"/>
      <c r="I107" s="22"/>
      <c r="J107" s="22"/>
      <c r="K107" s="22"/>
      <c r="L107" s="39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s="26" customFormat="1" ht="6.75" customHeight="1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39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s="26" customFormat="1" ht="12" customHeight="1">
      <c r="A109" s="20"/>
      <c r="B109" s="21"/>
      <c r="C109" s="14" t="s">
        <v>15</v>
      </c>
      <c r="D109" s="22"/>
      <c r="E109" s="22"/>
      <c r="F109" s="22"/>
      <c r="G109" s="22"/>
      <c r="H109" s="22"/>
      <c r="I109" s="22"/>
      <c r="J109" s="22"/>
      <c r="K109" s="22"/>
      <c r="L109" s="39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s="26" customFormat="1" ht="16.5" customHeight="1">
      <c r="A110" s="20"/>
      <c r="B110" s="21"/>
      <c r="C110" s="22"/>
      <c r="D110" s="22"/>
      <c r="E110" s="278" t="str">
        <f>E7</f>
        <v>Autobusové zastávky v obci Křižatky- II etapa 2 - index</v>
      </c>
      <c r="F110" s="278"/>
      <c r="G110" s="278"/>
      <c r="H110" s="278"/>
      <c r="I110" s="22"/>
      <c r="J110" s="22"/>
      <c r="K110" s="22"/>
      <c r="L110" s="3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6" customFormat="1" ht="12" customHeight="1">
      <c r="A111" s="20"/>
      <c r="B111" s="21"/>
      <c r="C111" s="14" t="s">
        <v>99</v>
      </c>
      <c r="D111" s="22"/>
      <c r="E111" s="22"/>
      <c r="F111" s="22"/>
      <c r="G111" s="22"/>
      <c r="H111" s="22"/>
      <c r="I111" s="22"/>
      <c r="J111" s="22"/>
      <c r="K111" s="22"/>
      <c r="L111" s="3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6" customFormat="1" ht="30" customHeight="1">
      <c r="A112" s="20"/>
      <c r="B112" s="21"/>
      <c r="C112" s="22"/>
      <c r="D112" s="22"/>
      <c r="E112" s="269" t="str">
        <f>E9</f>
        <v>08012021_SC_3 - Autobusové zakázky v obciKřižatky-II etapa 2 VRN a Ostatní</v>
      </c>
      <c r="F112" s="269"/>
      <c r="G112" s="269"/>
      <c r="H112" s="269"/>
      <c r="I112" s="22"/>
      <c r="J112" s="22"/>
      <c r="K112" s="22"/>
      <c r="L112" s="3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6" customFormat="1" ht="6.75" customHeight="1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3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6" customFormat="1" ht="12" customHeight="1">
      <c r="A114" s="20"/>
      <c r="B114" s="21"/>
      <c r="C114" s="14" t="s">
        <v>21</v>
      </c>
      <c r="D114" s="22"/>
      <c r="E114" s="22"/>
      <c r="F114" s="15" t="str">
        <f>F12</f>
        <v>Křížatky</v>
      </c>
      <c r="G114" s="22"/>
      <c r="H114" s="22"/>
      <c r="I114" s="14" t="s">
        <v>23</v>
      </c>
      <c r="J114" s="137" t="str">
        <f>IF(J12="","",J12)</f>
        <v>13. 6. 2020</v>
      </c>
      <c r="K114" s="22"/>
      <c r="L114" s="3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6" customFormat="1" ht="6.75" customHeight="1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3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6" customFormat="1" ht="15" customHeight="1">
      <c r="A116" s="20"/>
      <c r="B116" s="21"/>
      <c r="C116" s="14" t="s">
        <v>29</v>
      </c>
      <c r="D116" s="22"/>
      <c r="E116" s="22"/>
      <c r="F116" s="15" t="str">
        <f>E15</f>
        <v>Město Králův Dvůr</v>
      </c>
      <c r="G116" s="22"/>
      <c r="H116" s="22"/>
      <c r="I116" s="14" t="s">
        <v>37</v>
      </c>
      <c r="J116" s="138" t="str">
        <f>E21</f>
        <v>SunCad, s.r.o. Praha</v>
      </c>
      <c r="K116" s="22"/>
      <c r="L116" s="3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6" customFormat="1" ht="15" customHeight="1">
      <c r="A117" s="20"/>
      <c r="B117" s="21"/>
      <c r="C117" s="14" t="s">
        <v>33</v>
      </c>
      <c r="D117" s="22"/>
      <c r="E117" s="22"/>
      <c r="F117" s="15" t="str">
        <f>IF(E18="","",E18)</f>
        <v>Technické služby a stavby Šestajovice a.s.</v>
      </c>
      <c r="G117" s="22"/>
      <c r="H117" s="22"/>
      <c r="I117" s="14" t="s">
        <v>40</v>
      </c>
      <c r="J117" s="138" t="str">
        <f>E24</f>
        <v>SunCad, s.r.o. Praha</v>
      </c>
      <c r="K117" s="22"/>
      <c r="L117" s="3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6" customFormat="1" ht="9.75" customHeight="1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3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164" customFormat="1" ht="29.25" customHeight="1">
      <c r="A119" s="158"/>
      <c r="B119" s="159"/>
      <c r="C119" s="160" t="s">
        <v>120</v>
      </c>
      <c r="D119" s="161" t="s">
        <v>70</v>
      </c>
      <c r="E119" s="161" t="s">
        <v>66</v>
      </c>
      <c r="F119" s="161" t="s">
        <v>67</v>
      </c>
      <c r="G119" s="161" t="s">
        <v>121</v>
      </c>
      <c r="H119" s="161" t="s">
        <v>122</v>
      </c>
      <c r="I119" s="161" t="s">
        <v>123</v>
      </c>
      <c r="J119" s="161" t="s">
        <v>103</v>
      </c>
      <c r="K119" s="162" t="s">
        <v>124</v>
      </c>
      <c r="L119" s="163"/>
      <c r="M119" s="65"/>
      <c r="N119" s="66" t="s">
        <v>48</v>
      </c>
      <c r="O119" s="66" t="s">
        <v>125</v>
      </c>
      <c r="P119" s="66" t="s">
        <v>126</v>
      </c>
      <c r="Q119" s="66" t="s">
        <v>127</v>
      </c>
      <c r="R119" s="66" t="s">
        <v>128</v>
      </c>
      <c r="S119" s="66" t="s">
        <v>129</v>
      </c>
      <c r="T119" s="67" t="s">
        <v>130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6" customFormat="1" ht="22.5" customHeight="1">
      <c r="A120" s="20"/>
      <c r="B120" s="21"/>
      <c r="C120" s="73" t="s">
        <v>131</v>
      </c>
      <c r="D120" s="22"/>
      <c r="E120" s="22"/>
      <c r="F120" s="22"/>
      <c r="G120" s="22"/>
      <c r="H120" s="22"/>
      <c r="I120" s="22"/>
      <c r="J120" s="165">
        <f>BK120</f>
        <v>97050</v>
      </c>
      <c r="K120" s="22"/>
      <c r="L120" s="25"/>
      <c r="M120" s="68"/>
      <c r="N120" s="166"/>
      <c r="O120" s="69"/>
      <c r="P120" s="167">
        <f>P121</f>
        <v>0</v>
      </c>
      <c r="Q120" s="69"/>
      <c r="R120" s="167">
        <f>R121</f>
        <v>0</v>
      </c>
      <c r="S120" s="69"/>
      <c r="T120" s="168">
        <f>T121</f>
        <v>0</v>
      </c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T120" s="3" t="s">
        <v>84</v>
      </c>
      <c r="AU120" s="3" t="s">
        <v>105</v>
      </c>
      <c r="BK120" s="169">
        <f>BK121</f>
        <v>97050</v>
      </c>
    </row>
    <row r="121" spans="2:63" s="170" customFormat="1" ht="25.5" customHeight="1">
      <c r="B121" s="171"/>
      <c r="C121" s="172"/>
      <c r="D121" s="173" t="s">
        <v>84</v>
      </c>
      <c r="E121" s="174" t="s">
        <v>764</v>
      </c>
      <c r="F121" s="174" t="s">
        <v>765</v>
      </c>
      <c r="G121" s="172"/>
      <c r="H121" s="172"/>
      <c r="I121" s="175"/>
      <c r="J121" s="176">
        <f>BK121</f>
        <v>97050</v>
      </c>
      <c r="K121" s="172"/>
      <c r="L121" s="177"/>
      <c r="M121" s="178"/>
      <c r="N121" s="179"/>
      <c r="O121" s="179"/>
      <c r="P121" s="180">
        <f>P122+P131+P136+P141</f>
        <v>0</v>
      </c>
      <c r="Q121" s="179"/>
      <c r="R121" s="180">
        <f>R122+R131+R136+R141</f>
        <v>0</v>
      </c>
      <c r="S121" s="179"/>
      <c r="T121" s="181">
        <f>T122+T131+T136+T141</f>
        <v>0</v>
      </c>
      <c r="AR121" s="182" t="s">
        <v>165</v>
      </c>
      <c r="AT121" s="183" t="s">
        <v>84</v>
      </c>
      <c r="AU121" s="183" t="s">
        <v>85</v>
      </c>
      <c r="AY121" s="182" t="s">
        <v>134</v>
      </c>
      <c r="BK121" s="184">
        <f>BK122+BK131+BK136+BK141</f>
        <v>97050</v>
      </c>
    </row>
    <row r="122" spans="2:63" s="170" customFormat="1" ht="22.5" customHeight="1">
      <c r="B122" s="171"/>
      <c r="C122" s="172"/>
      <c r="D122" s="173" t="s">
        <v>84</v>
      </c>
      <c r="E122" s="185" t="s">
        <v>766</v>
      </c>
      <c r="F122" s="185" t="s">
        <v>767</v>
      </c>
      <c r="G122" s="172"/>
      <c r="H122" s="172"/>
      <c r="I122" s="175"/>
      <c r="J122" s="186">
        <f>BK122</f>
        <v>26900</v>
      </c>
      <c r="K122" s="172"/>
      <c r="L122" s="177"/>
      <c r="M122" s="178"/>
      <c r="N122" s="179"/>
      <c r="O122" s="179"/>
      <c r="P122" s="180">
        <f>SUM(P123:P130)</f>
        <v>0</v>
      </c>
      <c r="Q122" s="179"/>
      <c r="R122" s="180">
        <f>SUM(R123:R130)</f>
        <v>0</v>
      </c>
      <c r="S122" s="179"/>
      <c r="T122" s="181">
        <f>SUM(T123:T130)</f>
        <v>0</v>
      </c>
      <c r="AR122" s="182" t="s">
        <v>165</v>
      </c>
      <c r="AT122" s="183" t="s">
        <v>84</v>
      </c>
      <c r="AU122" s="183" t="s">
        <v>93</v>
      </c>
      <c r="AY122" s="182" t="s">
        <v>134</v>
      </c>
      <c r="BK122" s="184">
        <f>SUM(BK123:BK130)</f>
        <v>26900</v>
      </c>
    </row>
    <row r="123" spans="1:65" s="26" customFormat="1" ht="16.5" customHeight="1">
      <c r="A123" s="20"/>
      <c r="B123" s="21"/>
      <c r="C123" s="187" t="s">
        <v>93</v>
      </c>
      <c r="D123" s="187" t="s">
        <v>136</v>
      </c>
      <c r="E123" s="188" t="s">
        <v>768</v>
      </c>
      <c r="F123" s="189" t="s">
        <v>767</v>
      </c>
      <c r="G123" s="190" t="s">
        <v>367</v>
      </c>
      <c r="H123" s="191">
        <v>1</v>
      </c>
      <c r="I123" s="192">
        <v>4900</v>
      </c>
      <c r="J123" s="193">
        <f>ROUND(I123*H123,2)</f>
        <v>4900</v>
      </c>
      <c r="K123" s="189" t="s">
        <v>584</v>
      </c>
      <c r="L123" s="25"/>
      <c r="M123" s="194"/>
      <c r="N123" s="195" t="s">
        <v>49</v>
      </c>
      <c r="O123" s="6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R123" s="198" t="s">
        <v>769</v>
      </c>
      <c r="AT123" s="198" t="s">
        <v>136</v>
      </c>
      <c r="AU123" s="198" t="s">
        <v>20</v>
      </c>
      <c r="AY123" s="3" t="s">
        <v>134</v>
      </c>
      <c r="BE123" s="199">
        <f>IF(N123="základní",J123,0)</f>
        <v>4900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3" t="s">
        <v>93</v>
      </c>
      <c r="BK123" s="199">
        <f>ROUND(I123*H123,2)</f>
        <v>4900</v>
      </c>
      <c r="BL123" s="3" t="s">
        <v>769</v>
      </c>
      <c r="BM123" s="198" t="s">
        <v>770</v>
      </c>
    </row>
    <row r="124" spans="1:47" s="26" customFormat="1" ht="11.25">
      <c r="A124" s="20"/>
      <c r="B124" s="21"/>
      <c r="C124" s="22"/>
      <c r="D124" s="200" t="s">
        <v>143</v>
      </c>
      <c r="E124" s="22"/>
      <c r="F124" s="201" t="s">
        <v>767</v>
      </c>
      <c r="G124" s="22"/>
      <c r="H124" s="22"/>
      <c r="I124" s="202"/>
      <c r="J124" s="22"/>
      <c r="K124" s="22"/>
      <c r="L124" s="25"/>
      <c r="M124" s="203"/>
      <c r="N124" s="204"/>
      <c r="O124" s="61"/>
      <c r="P124" s="61"/>
      <c r="Q124" s="61"/>
      <c r="R124" s="61"/>
      <c r="S124" s="61"/>
      <c r="T124" s="62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T124" s="3" t="s">
        <v>143</v>
      </c>
      <c r="AU124" s="3" t="s">
        <v>20</v>
      </c>
    </row>
    <row r="125" spans="1:65" s="26" customFormat="1" ht="16.5" customHeight="1">
      <c r="A125" s="20"/>
      <c r="B125" s="21"/>
      <c r="C125" s="187" t="s">
        <v>20</v>
      </c>
      <c r="D125" s="187" t="s">
        <v>136</v>
      </c>
      <c r="E125" s="188" t="s">
        <v>771</v>
      </c>
      <c r="F125" s="189" t="s">
        <v>772</v>
      </c>
      <c r="G125" s="190" t="s">
        <v>773</v>
      </c>
      <c r="H125" s="191">
        <v>1</v>
      </c>
      <c r="I125" s="192">
        <v>11500</v>
      </c>
      <c r="J125" s="193">
        <f>ROUND(I125*H125,2)</f>
        <v>11500</v>
      </c>
      <c r="K125" s="189"/>
      <c r="L125" s="25"/>
      <c r="M125" s="194"/>
      <c r="N125" s="195" t="s">
        <v>49</v>
      </c>
      <c r="O125" s="6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R125" s="198" t="s">
        <v>769</v>
      </c>
      <c r="AT125" s="198" t="s">
        <v>136</v>
      </c>
      <c r="AU125" s="198" t="s">
        <v>20</v>
      </c>
      <c r="AY125" s="3" t="s">
        <v>134</v>
      </c>
      <c r="BE125" s="199">
        <f>IF(N125="základní",J125,0)</f>
        <v>11500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3" t="s">
        <v>93</v>
      </c>
      <c r="BK125" s="199">
        <f>ROUND(I125*H125,2)</f>
        <v>11500</v>
      </c>
      <c r="BL125" s="3" t="s">
        <v>769</v>
      </c>
      <c r="BM125" s="198" t="s">
        <v>774</v>
      </c>
    </row>
    <row r="126" spans="1:47" s="26" customFormat="1" ht="11.25">
      <c r="A126" s="20"/>
      <c r="B126" s="21"/>
      <c r="C126" s="22"/>
      <c r="D126" s="200" t="s">
        <v>143</v>
      </c>
      <c r="E126" s="22"/>
      <c r="F126" s="201" t="s">
        <v>772</v>
      </c>
      <c r="G126" s="22"/>
      <c r="H126" s="22"/>
      <c r="I126" s="202"/>
      <c r="J126" s="22"/>
      <c r="K126" s="22"/>
      <c r="L126" s="25"/>
      <c r="M126" s="203"/>
      <c r="N126" s="204"/>
      <c r="O126" s="61"/>
      <c r="P126" s="61"/>
      <c r="Q126" s="61"/>
      <c r="R126" s="61"/>
      <c r="S126" s="61"/>
      <c r="T126" s="62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T126" s="3" t="s">
        <v>143</v>
      </c>
      <c r="AU126" s="3" t="s">
        <v>20</v>
      </c>
    </row>
    <row r="127" spans="1:65" s="26" customFormat="1" ht="16.5" customHeight="1">
      <c r="A127" s="20"/>
      <c r="B127" s="21"/>
      <c r="C127" s="187" t="s">
        <v>154</v>
      </c>
      <c r="D127" s="187" t="s">
        <v>136</v>
      </c>
      <c r="E127" s="188" t="s">
        <v>775</v>
      </c>
      <c r="F127" s="189" t="s">
        <v>776</v>
      </c>
      <c r="G127" s="190" t="s">
        <v>773</v>
      </c>
      <c r="H127" s="191">
        <v>1</v>
      </c>
      <c r="I127" s="192">
        <v>5200</v>
      </c>
      <c r="J127" s="193">
        <f>ROUND(I127*H127,2)</f>
        <v>5200</v>
      </c>
      <c r="K127" s="189"/>
      <c r="L127" s="25"/>
      <c r="M127" s="194"/>
      <c r="N127" s="195" t="s">
        <v>49</v>
      </c>
      <c r="O127" s="6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R127" s="198" t="s">
        <v>769</v>
      </c>
      <c r="AT127" s="198" t="s">
        <v>136</v>
      </c>
      <c r="AU127" s="198" t="s">
        <v>20</v>
      </c>
      <c r="AY127" s="3" t="s">
        <v>134</v>
      </c>
      <c r="BE127" s="199">
        <f>IF(N127="základní",J127,0)</f>
        <v>5200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3" t="s">
        <v>93</v>
      </c>
      <c r="BK127" s="199">
        <f>ROUND(I127*H127,2)</f>
        <v>5200</v>
      </c>
      <c r="BL127" s="3" t="s">
        <v>769</v>
      </c>
      <c r="BM127" s="198" t="s">
        <v>777</v>
      </c>
    </row>
    <row r="128" spans="1:47" s="26" customFormat="1" ht="11.25">
      <c r="A128" s="20"/>
      <c r="B128" s="21"/>
      <c r="C128" s="22"/>
      <c r="D128" s="200" t="s">
        <v>143</v>
      </c>
      <c r="E128" s="22"/>
      <c r="F128" s="201" t="s">
        <v>776</v>
      </c>
      <c r="G128" s="22"/>
      <c r="H128" s="22"/>
      <c r="I128" s="202"/>
      <c r="J128" s="22"/>
      <c r="K128" s="22"/>
      <c r="L128" s="25"/>
      <c r="M128" s="203"/>
      <c r="N128" s="204"/>
      <c r="O128" s="61"/>
      <c r="P128" s="61"/>
      <c r="Q128" s="61"/>
      <c r="R128" s="61"/>
      <c r="S128" s="61"/>
      <c r="T128" s="62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T128" s="3" t="s">
        <v>143</v>
      </c>
      <c r="AU128" s="3" t="s">
        <v>20</v>
      </c>
    </row>
    <row r="129" spans="1:65" s="26" customFormat="1" ht="16.5" customHeight="1">
      <c r="A129" s="20"/>
      <c r="B129" s="21"/>
      <c r="C129" s="187" t="s">
        <v>141</v>
      </c>
      <c r="D129" s="187" t="s">
        <v>136</v>
      </c>
      <c r="E129" s="188" t="s">
        <v>778</v>
      </c>
      <c r="F129" s="189" t="s">
        <v>779</v>
      </c>
      <c r="G129" s="190" t="s">
        <v>773</v>
      </c>
      <c r="H129" s="191">
        <v>1</v>
      </c>
      <c r="I129" s="192">
        <v>5300</v>
      </c>
      <c r="J129" s="193">
        <f>ROUND(I129*H129,2)</f>
        <v>5300</v>
      </c>
      <c r="K129" s="189"/>
      <c r="L129" s="25"/>
      <c r="M129" s="194"/>
      <c r="N129" s="195" t="s">
        <v>49</v>
      </c>
      <c r="O129" s="6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R129" s="198" t="s">
        <v>769</v>
      </c>
      <c r="AT129" s="198" t="s">
        <v>136</v>
      </c>
      <c r="AU129" s="198" t="s">
        <v>20</v>
      </c>
      <c r="AY129" s="3" t="s">
        <v>134</v>
      </c>
      <c r="BE129" s="199">
        <f>IF(N129="základní",J129,0)</f>
        <v>5300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3" t="s">
        <v>93</v>
      </c>
      <c r="BK129" s="199">
        <f>ROUND(I129*H129,2)</f>
        <v>5300</v>
      </c>
      <c r="BL129" s="3" t="s">
        <v>769</v>
      </c>
      <c r="BM129" s="198" t="s">
        <v>780</v>
      </c>
    </row>
    <row r="130" spans="1:47" s="26" customFormat="1" ht="11.25">
      <c r="A130" s="20"/>
      <c r="B130" s="21"/>
      <c r="C130" s="22"/>
      <c r="D130" s="200" t="s">
        <v>143</v>
      </c>
      <c r="E130" s="22"/>
      <c r="F130" s="201" t="s">
        <v>779</v>
      </c>
      <c r="G130" s="22"/>
      <c r="H130" s="22"/>
      <c r="I130" s="202"/>
      <c r="J130" s="22"/>
      <c r="K130" s="22"/>
      <c r="L130" s="25"/>
      <c r="M130" s="203"/>
      <c r="N130" s="204"/>
      <c r="O130" s="61"/>
      <c r="P130" s="61"/>
      <c r="Q130" s="61"/>
      <c r="R130" s="61"/>
      <c r="S130" s="61"/>
      <c r="T130" s="62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T130" s="3" t="s">
        <v>143</v>
      </c>
      <c r="AU130" s="3" t="s">
        <v>20</v>
      </c>
    </row>
    <row r="131" spans="2:63" s="170" customFormat="1" ht="22.5" customHeight="1">
      <c r="B131" s="171"/>
      <c r="C131" s="172"/>
      <c r="D131" s="173" t="s">
        <v>84</v>
      </c>
      <c r="E131" s="185" t="s">
        <v>781</v>
      </c>
      <c r="F131" s="185" t="s">
        <v>782</v>
      </c>
      <c r="G131" s="172"/>
      <c r="H131" s="172"/>
      <c r="I131" s="175"/>
      <c r="J131" s="186">
        <f>BK131</f>
        <v>6500</v>
      </c>
      <c r="K131" s="172"/>
      <c r="L131" s="177"/>
      <c r="M131" s="178"/>
      <c r="N131" s="179"/>
      <c r="O131" s="179"/>
      <c r="P131" s="180">
        <f>SUM(P132:P135)</f>
        <v>0</v>
      </c>
      <c r="Q131" s="179"/>
      <c r="R131" s="180">
        <f>SUM(R132:R135)</f>
        <v>0</v>
      </c>
      <c r="S131" s="179"/>
      <c r="T131" s="181">
        <f>SUM(T132:T135)</f>
        <v>0</v>
      </c>
      <c r="AR131" s="182" t="s">
        <v>165</v>
      </c>
      <c r="AT131" s="183" t="s">
        <v>84</v>
      </c>
      <c r="AU131" s="183" t="s">
        <v>93</v>
      </c>
      <c r="AY131" s="182" t="s">
        <v>134</v>
      </c>
      <c r="BK131" s="184">
        <f>SUM(BK132:BK135)</f>
        <v>6500</v>
      </c>
    </row>
    <row r="132" spans="1:65" s="26" customFormat="1" ht="16.5" customHeight="1">
      <c r="A132" s="20"/>
      <c r="B132" s="21"/>
      <c r="C132" s="187" t="s">
        <v>165</v>
      </c>
      <c r="D132" s="187" t="s">
        <v>136</v>
      </c>
      <c r="E132" s="188" t="s">
        <v>783</v>
      </c>
      <c r="F132" s="189" t="s">
        <v>782</v>
      </c>
      <c r="G132" s="190" t="s">
        <v>773</v>
      </c>
      <c r="H132" s="191">
        <v>1</v>
      </c>
      <c r="I132" s="192">
        <v>6500</v>
      </c>
      <c r="J132" s="193">
        <f>ROUND(I132*H132,2)</f>
        <v>6500</v>
      </c>
      <c r="K132" s="189" t="s">
        <v>584</v>
      </c>
      <c r="L132" s="25"/>
      <c r="M132" s="194"/>
      <c r="N132" s="195" t="s">
        <v>49</v>
      </c>
      <c r="O132" s="61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R132" s="198" t="s">
        <v>769</v>
      </c>
      <c r="AT132" s="198" t="s">
        <v>136</v>
      </c>
      <c r="AU132" s="198" t="s">
        <v>20</v>
      </c>
      <c r="AY132" s="3" t="s">
        <v>134</v>
      </c>
      <c r="BE132" s="199">
        <f>IF(N132="základní",J132,0)</f>
        <v>6500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3" t="s">
        <v>93</v>
      </c>
      <c r="BK132" s="199">
        <f>ROUND(I132*H132,2)</f>
        <v>6500</v>
      </c>
      <c r="BL132" s="3" t="s">
        <v>769</v>
      </c>
      <c r="BM132" s="198" t="s">
        <v>784</v>
      </c>
    </row>
    <row r="133" spans="1:47" s="26" customFormat="1" ht="11.25">
      <c r="A133" s="20"/>
      <c r="B133" s="21"/>
      <c r="C133" s="22"/>
      <c r="D133" s="200" t="s">
        <v>143</v>
      </c>
      <c r="E133" s="22"/>
      <c r="F133" s="201" t="s">
        <v>782</v>
      </c>
      <c r="G133" s="22"/>
      <c r="H133" s="22"/>
      <c r="I133" s="202"/>
      <c r="J133" s="22"/>
      <c r="K133" s="22"/>
      <c r="L133" s="25"/>
      <c r="M133" s="203"/>
      <c r="N133" s="204"/>
      <c r="O133" s="61"/>
      <c r="P133" s="61"/>
      <c r="Q133" s="61"/>
      <c r="R133" s="61"/>
      <c r="S133" s="61"/>
      <c r="T133" s="62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T133" s="3" t="s">
        <v>143</v>
      </c>
      <c r="AU133" s="3" t="s">
        <v>20</v>
      </c>
    </row>
    <row r="134" spans="2:51" s="216" customFormat="1" ht="11.25">
      <c r="B134" s="217"/>
      <c r="C134" s="218"/>
      <c r="D134" s="200" t="s">
        <v>145</v>
      </c>
      <c r="E134" s="219"/>
      <c r="F134" s="220" t="s">
        <v>93</v>
      </c>
      <c r="G134" s="218"/>
      <c r="H134" s="221">
        <v>1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145</v>
      </c>
      <c r="AU134" s="227" t="s">
        <v>20</v>
      </c>
      <c r="AV134" s="216" t="s">
        <v>20</v>
      </c>
      <c r="AW134" s="216" t="s">
        <v>39</v>
      </c>
      <c r="AX134" s="216" t="s">
        <v>85</v>
      </c>
      <c r="AY134" s="227" t="s">
        <v>134</v>
      </c>
    </row>
    <row r="135" spans="2:51" s="228" customFormat="1" ht="11.25">
      <c r="B135" s="229"/>
      <c r="C135" s="230"/>
      <c r="D135" s="200" t="s">
        <v>145</v>
      </c>
      <c r="E135" s="231"/>
      <c r="F135" s="232" t="s">
        <v>147</v>
      </c>
      <c r="G135" s="230"/>
      <c r="H135" s="233">
        <v>1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145</v>
      </c>
      <c r="AU135" s="239" t="s">
        <v>20</v>
      </c>
      <c r="AV135" s="228" t="s">
        <v>141</v>
      </c>
      <c r="AW135" s="228" t="s">
        <v>39</v>
      </c>
      <c r="AX135" s="228" t="s">
        <v>93</v>
      </c>
      <c r="AY135" s="239" t="s">
        <v>134</v>
      </c>
    </row>
    <row r="136" spans="2:63" s="170" customFormat="1" ht="22.5" customHeight="1">
      <c r="B136" s="171"/>
      <c r="C136" s="172"/>
      <c r="D136" s="173" t="s">
        <v>84</v>
      </c>
      <c r="E136" s="185" t="s">
        <v>785</v>
      </c>
      <c r="F136" s="185" t="s">
        <v>786</v>
      </c>
      <c r="G136" s="172"/>
      <c r="H136" s="172"/>
      <c r="I136" s="175"/>
      <c r="J136" s="186">
        <f>BK136</f>
        <v>16450</v>
      </c>
      <c r="K136" s="172"/>
      <c r="L136" s="177"/>
      <c r="M136" s="178"/>
      <c r="N136" s="179"/>
      <c r="O136" s="179"/>
      <c r="P136" s="180">
        <f>SUM(P137:P140)</f>
        <v>0</v>
      </c>
      <c r="Q136" s="179"/>
      <c r="R136" s="180">
        <f>SUM(R137:R140)</f>
        <v>0</v>
      </c>
      <c r="S136" s="179"/>
      <c r="T136" s="181">
        <f>SUM(T137:T140)</f>
        <v>0</v>
      </c>
      <c r="AR136" s="182" t="s">
        <v>165</v>
      </c>
      <c r="AT136" s="183" t="s">
        <v>84</v>
      </c>
      <c r="AU136" s="183" t="s">
        <v>93</v>
      </c>
      <c r="AY136" s="182" t="s">
        <v>134</v>
      </c>
      <c r="BK136" s="184">
        <f>SUM(BK137:BK140)</f>
        <v>16450</v>
      </c>
    </row>
    <row r="137" spans="1:65" s="26" customFormat="1" ht="16.5" customHeight="1">
      <c r="A137" s="20"/>
      <c r="B137" s="21"/>
      <c r="C137" s="187" t="s">
        <v>170</v>
      </c>
      <c r="D137" s="187" t="s">
        <v>136</v>
      </c>
      <c r="E137" s="188" t="s">
        <v>787</v>
      </c>
      <c r="F137" s="189" t="s">
        <v>786</v>
      </c>
      <c r="G137" s="190" t="s">
        <v>773</v>
      </c>
      <c r="H137" s="191">
        <v>1</v>
      </c>
      <c r="I137" s="192">
        <v>8750</v>
      </c>
      <c r="J137" s="193">
        <f>ROUND(I137*H137,2)</f>
        <v>8750</v>
      </c>
      <c r="K137" s="189"/>
      <c r="L137" s="25"/>
      <c r="M137" s="194"/>
      <c r="N137" s="195" t="s">
        <v>49</v>
      </c>
      <c r="O137" s="6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R137" s="198" t="s">
        <v>769</v>
      </c>
      <c r="AT137" s="198" t="s">
        <v>136</v>
      </c>
      <c r="AU137" s="198" t="s">
        <v>20</v>
      </c>
      <c r="AY137" s="3" t="s">
        <v>134</v>
      </c>
      <c r="BE137" s="199">
        <f>IF(N137="základní",J137,0)</f>
        <v>8750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3" t="s">
        <v>93</v>
      </c>
      <c r="BK137" s="199">
        <f>ROUND(I137*H137,2)</f>
        <v>8750</v>
      </c>
      <c r="BL137" s="3" t="s">
        <v>769</v>
      </c>
      <c r="BM137" s="198" t="s">
        <v>788</v>
      </c>
    </row>
    <row r="138" spans="1:47" s="26" customFormat="1" ht="11.25">
      <c r="A138" s="20"/>
      <c r="B138" s="21"/>
      <c r="C138" s="22"/>
      <c r="D138" s="200" t="s">
        <v>143</v>
      </c>
      <c r="E138" s="22"/>
      <c r="F138" s="201" t="s">
        <v>786</v>
      </c>
      <c r="G138" s="22"/>
      <c r="H138" s="22"/>
      <c r="I138" s="202"/>
      <c r="J138" s="22"/>
      <c r="K138" s="22"/>
      <c r="L138" s="25"/>
      <c r="M138" s="203"/>
      <c r="N138" s="204"/>
      <c r="O138" s="61"/>
      <c r="P138" s="61"/>
      <c r="Q138" s="61"/>
      <c r="R138" s="61"/>
      <c r="S138" s="61"/>
      <c r="T138" s="62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T138" s="3" t="s">
        <v>143</v>
      </c>
      <c r="AU138" s="3" t="s">
        <v>20</v>
      </c>
    </row>
    <row r="139" spans="1:65" s="26" customFormat="1" ht="16.5" customHeight="1">
      <c r="A139" s="20"/>
      <c r="B139" s="21"/>
      <c r="C139" s="187" t="s">
        <v>178</v>
      </c>
      <c r="D139" s="187" t="s">
        <v>136</v>
      </c>
      <c r="E139" s="188" t="s">
        <v>789</v>
      </c>
      <c r="F139" s="189" t="s">
        <v>790</v>
      </c>
      <c r="G139" s="190" t="s">
        <v>773</v>
      </c>
      <c r="H139" s="191">
        <v>1</v>
      </c>
      <c r="I139" s="192">
        <v>7700</v>
      </c>
      <c r="J139" s="193">
        <f>ROUND(I139*H139,2)</f>
        <v>7700</v>
      </c>
      <c r="K139" s="189"/>
      <c r="L139" s="25"/>
      <c r="M139" s="194"/>
      <c r="N139" s="195" t="s">
        <v>49</v>
      </c>
      <c r="O139" s="61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R139" s="198" t="s">
        <v>769</v>
      </c>
      <c r="AT139" s="198" t="s">
        <v>136</v>
      </c>
      <c r="AU139" s="198" t="s">
        <v>20</v>
      </c>
      <c r="AY139" s="3" t="s">
        <v>134</v>
      </c>
      <c r="BE139" s="199">
        <f>IF(N139="základní",J139,0)</f>
        <v>7700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3" t="s">
        <v>93</v>
      </c>
      <c r="BK139" s="199">
        <f>ROUND(I139*H139,2)</f>
        <v>7700</v>
      </c>
      <c r="BL139" s="3" t="s">
        <v>769</v>
      </c>
      <c r="BM139" s="198" t="s">
        <v>791</v>
      </c>
    </row>
    <row r="140" spans="1:47" s="26" customFormat="1" ht="11.25">
      <c r="A140" s="20"/>
      <c r="B140" s="21"/>
      <c r="C140" s="22"/>
      <c r="D140" s="200" t="s">
        <v>143</v>
      </c>
      <c r="E140" s="22"/>
      <c r="F140" s="201" t="s">
        <v>790</v>
      </c>
      <c r="G140" s="22"/>
      <c r="H140" s="22"/>
      <c r="I140" s="202"/>
      <c r="J140" s="22"/>
      <c r="K140" s="22"/>
      <c r="L140" s="25"/>
      <c r="M140" s="203"/>
      <c r="N140" s="204"/>
      <c r="O140" s="61"/>
      <c r="P140" s="61"/>
      <c r="Q140" s="61"/>
      <c r="R140" s="61"/>
      <c r="S140" s="61"/>
      <c r="T140" s="62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T140" s="3" t="s">
        <v>143</v>
      </c>
      <c r="AU140" s="3" t="s">
        <v>20</v>
      </c>
    </row>
    <row r="141" spans="2:63" s="170" customFormat="1" ht="22.5" customHeight="1">
      <c r="B141" s="171"/>
      <c r="C141" s="172"/>
      <c r="D141" s="173" t="s">
        <v>84</v>
      </c>
      <c r="E141" s="185" t="s">
        <v>792</v>
      </c>
      <c r="F141" s="185" t="s">
        <v>793</v>
      </c>
      <c r="G141" s="172"/>
      <c r="H141" s="172"/>
      <c r="I141" s="175"/>
      <c r="J141" s="186">
        <f>BK141</f>
        <v>47200</v>
      </c>
      <c r="K141" s="172"/>
      <c r="L141" s="177"/>
      <c r="M141" s="178"/>
      <c r="N141" s="179"/>
      <c r="O141" s="179"/>
      <c r="P141" s="180">
        <f>SUM(P142:P146)</f>
        <v>0</v>
      </c>
      <c r="Q141" s="179"/>
      <c r="R141" s="180">
        <f>SUM(R142:R146)</f>
        <v>0</v>
      </c>
      <c r="S141" s="179"/>
      <c r="T141" s="181">
        <f>SUM(T142:T146)</f>
        <v>0</v>
      </c>
      <c r="AR141" s="182" t="s">
        <v>165</v>
      </c>
      <c r="AT141" s="183" t="s">
        <v>84</v>
      </c>
      <c r="AU141" s="183" t="s">
        <v>93</v>
      </c>
      <c r="AY141" s="182" t="s">
        <v>134</v>
      </c>
      <c r="BK141" s="184">
        <f>SUM(BK142:BK146)</f>
        <v>47200</v>
      </c>
    </row>
    <row r="142" spans="1:65" s="26" customFormat="1" ht="16.5" customHeight="1">
      <c r="A142" s="20"/>
      <c r="B142" s="21"/>
      <c r="C142" s="187" t="s">
        <v>184</v>
      </c>
      <c r="D142" s="187" t="s">
        <v>136</v>
      </c>
      <c r="E142" s="188" t="s">
        <v>794</v>
      </c>
      <c r="F142" s="189" t="s">
        <v>793</v>
      </c>
      <c r="G142" s="190" t="s">
        <v>773</v>
      </c>
      <c r="H142" s="191">
        <v>1</v>
      </c>
      <c r="I142" s="192">
        <v>15200</v>
      </c>
      <c r="J142" s="193">
        <f>ROUND(I142*H142,2)</f>
        <v>15200</v>
      </c>
      <c r="K142" s="189"/>
      <c r="L142" s="25"/>
      <c r="M142" s="194"/>
      <c r="N142" s="195" t="s">
        <v>49</v>
      </c>
      <c r="O142" s="6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R142" s="198" t="s">
        <v>769</v>
      </c>
      <c r="AT142" s="198" t="s">
        <v>136</v>
      </c>
      <c r="AU142" s="198" t="s">
        <v>20</v>
      </c>
      <c r="AY142" s="3" t="s">
        <v>134</v>
      </c>
      <c r="BE142" s="199">
        <f>IF(N142="základní",J142,0)</f>
        <v>15200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3" t="s">
        <v>93</v>
      </c>
      <c r="BK142" s="199">
        <f>ROUND(I142*H142,2)</f>
        <v>15200</v>
      </c>
      <c r="BL142" s="3" t="s">
        <v>769</v>
      </c>
      <c r="BM142" s="198" t="s">
        <v>795</v>
      </c>
    </row>
    <row r="143" spans="1:47" s="26" customFormat="1" ht="11.25">
      <c r="A143" s="20"/>
      <c r="B143" s="21"/>
      <c r="C143" s="22"/>
      <c r="D143" s="200" t="s">
        <v>143</v>
      </c>
      <c r="E143" s="22"/>
      <c r="F143" s="201" t="s">
        <v>793</v>
      </c>
      <c r="G143" s="22"/>
      <c r="H143" s="22"/>
      <c r="I143" s="202"/>
      <c r="J143" s="22"/>
      <c r="K143" s="22"/>
      <c r="L143" s="25"/>
      <c r="M143" s="203"/>
      <c r="N143" s="204"/>
      <c r="O143" s="61"/>
      <c r="P143" s="61"/>
      <c r="Q143" s="61"/>
      <c r="R143" s="61"/>
      <c r="S143" s="61"/>
      <c r="T143" s="62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T143" s="3" t="s">
        <v>143</v>
      </c>
      <c r="AU143" s="3" t="s">
        <v>20</v>
      </c>
    </row>
    <row r="144" spans="2:51" s="216" customFormat="1" ht="11.25">
      <c r="B144" s="217"/>
      <c r="C144" s="218"/>
      <c r="D144" s="200" t="s">
        <v>145</v>
      </c>
      <c r="E144" s="219"/>
      <c r="F144" s="220" t="s">
        <v>93</v>
      </c>
      <c r="G144" s="218"/>
      <c r="H144" s="221">
        <v>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145</v>
      </c>
      <c r="AU144" s="227" t="s">
        <v>20</v>
      </c>
      <c r="AV144" s="216" t="s">
        <v>20</v>
      </c>
      <c r="AW144" s="216" t="s">
        <v>39</v>
      </c>
      <c r="AX144" s="216" t="s">
        <v>93</v>
      </c>
      <c r="AY144" s="227" t="s">
        <v>134</v>
      </c>
    </row>
    <row r="145" spans="1:65" s="26" customFormat="1" ht="16.5" customHeight="1">
      <c r="A145" s="20"/>
      <c r="B145" s="21"/>
      <c r="C145" s="187" t="s">
        <v>189</v>
      </c>
      <c r="D145" s="187" t="s">
        <v>136</v>
      </c>
      <c r="E145" s="188" t="s">
        <v>796</v>
      </c>
      <c r="F145" s="189" t="s">
        <v>797</v>
      </c>
      <c r="G145" s="190" t="s">
        <v>773</v>
      </c>
      <c r="H145" s="191">
        <v>1</v>
      </c>
      <c r="I145" s="192">
        <v>32000</v>
      </c>
      <c r="J145" s="193">
        <f>ROUND(I145*H145,2)</f>
        <v>32000</v>
      </c>
      <c r="K145" s="189"/>
      <c r="L145" s="25"/>
      <c r="M145" s="194"/>
      <c r="N145" s="195" t="s">
        <v>49</v>
      </c>
      <c r="O145" s="6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98" t="s">
        <v>769</v>
      </c>
      <c r="AT145" s="198" t="s">
        <v>136</v>
      </c>
      <c r="AU145" s="198" t="s">
        <v>20</v>
      </c>
      <c r="AY145" s="3" t="s">
        <v>134</v>
      </c>
      <c r="BE145" s="199">
        <f>IF(N145="základní",J145,0)</f>
        <v>32000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3" t="s">
        <v>93</v>
      </c>
      <c r="BK145" s="199">
        <f>ROUND(I145*H145,2)</f>
        <v>32000</v>
      </c>
      <c r="BL145" s="3" t="s">
        <v>769</v>
      </c>
      <c r="BM145" s="198" t="s">
        <v>798</v>
      </c>
    </row>
    <row r="146" spans="1:47" s="26" customFormat="1" ht="11.25">
      <c r="A146" s="20"/>
      <c r="B146" s="21"/>
      <c r="C146" s="22"/>
      <c r="D146" s="200" t="s">
        <v>143</v>
      </c>
      <c r="E146" s="22"/>
      <c r="F146" s="201" t="s">
        <v>797</v>
      </c>
      <c r="G146" s="22"/>
      <c r="H146" s="22"/>
      <c r="I146" s="202"/>
      <c r="J146" s="22"/>
      <c r="K146" s="22"/>
      <c r="L146" s="25"/>
      <c r="M146" s="250"/>
      <c r="N146" s="251"/>
      <c r="O146" s="252"/>
      <c r="P146" s="252"/>
      <c r="Q146" s="252"/>
      <c r="R146" s="252"/>
      <c r="S146" s="252"/>
      <c r="T146" s="253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T146" s="3" t="s">
        <v>143</v>
      </c>
      <c r="AU146" s="3" t="s">
        <v>20</v>
      </c>
    </row>
    <row r="147" spans="1:31" s="26" customFormat="1" ht="6.75" customHeight="1">
      <c r="A147" s="20"/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25"/>
      <c r="M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</sheetData>
  <sheetProtection selectLockedCells="1" selectUnlockedCells="1"/>
  <autoFilter ref="C119:K146"/>
  <mergeCells count="10">
    <mergeCell ref="E84:H84"/>
    <mergeCell ref="E86:H86"/>
    <mergeCell ref="E110:H110"/>
    <mergeCell ref="E112:H112"/>
    <mergeCell ref="L2:V2"/>
    <mergeCell ref="E7:H7"/>
    <mergeCell ref="E9:H9"/>
    <mergeCell ref="E18:H18"/>
    <mergeCell ref="E27:H27"/>
    <mergeCell ref="G63:H63"/>
  </mergeCells>
  <printOptions/>
  <pageMargins left="0.39375" right="0.39375" top="0.39375" bottom="0.39375" header="0.5118055555555555" footer="0"/>
  <pageSetup fitToHeight="100" fitToWidth="1" horizontalDpi="300" verticalDpi="300" orientation="portrait" paperSize="9" scale="76" r:id="rId2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Lacinova</dc:creator>
  <cp:keywords/>
  <dc:description/>
  <cp:lastModifiedBy>Lacinova</cp:lastModifiedBy>
  <cp:lastPrinted>2022-06-17T05:16:18Z</cp:lastPrinted>
  <dcterms:created xsi:type="dcterms:W3CDTF">2022-06-17T06:32:14Z</dcterms:created>
  <dcterms:modified xsi:type="dcterms:W3CDTF">2022-06-29T08:55:27Z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