
<file path=[Content_Types].xml><?xml version="1.0" encoding="utf-8"?>
<Types xmlns="http://schemas.openxmlformats.org/package/2006/content-types">
  <Default Extension="bin" ContentType="application/vnd.openxmlformats-officedocument.spreadsheetml.printerSettings"/>
  <Override PartName="/docMetadata/LabelInfo.xml" ContentType="application/vnd.ms-office.classificationlabel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120" windowWidth="25820" windowHeight="15720" tabRatio="822"/>
  </bookViews>
  <sheets>
    <sheet name="REKAPITULACE" sheetId="8" r:id="rId1"/>
    <sheet name="SPDS" sheetId="6" state="hidden" r:id="rId2"/>
    <sheet name="C01" sheetId="46" r:id="rId3"/>
    <sheet name="C02" sheetId="63" r:id="rId4"/>
    <sheet name="C03" sheetId="64" r:id="rId5"/>
    <sheet name="C04" sheetId="65" r:id="rId6"/>
    <sheet name="C05" sheetId="66" r:id="rId7"/>
    <sheet name="C06" sheetId="67" r:id="rId8"/>
    <sheet name="C07" sheetId="68" r:id="rId9"/>
    <sheet name="C08" sheetId="69" r:id="rId10"/>
    <sheet name="Retranslace" sheetId="70" r:id="rId11"/>
    <sheet name="Dispecink MKDS" sheetId="62" r:id="rId12"/>
  </sheets>
  <definedNames>
    <definedName name="_xlnm._FilterDatabase" localSheetId="1" hidden="1">SPDS!$A$7:$Z$214</definedName>
    <definedName name="_xlnm.Print_Titles" localSheetId="1">SPDS!$6:$7</definedName>
    <definedName name="_xlnm.Print_Area" localSheetId="2">'C01'!$A$1:$G$28</definedName>
    <definedName name="_xlnm.Print_Area" localSheetId="3">'C02'!$A$1:$G$29</definedName>
    <definedName name="_xlnm.Print_Area" localSheetId="4">'C03'!$A$1:$G$28</definedName>
    <definedName name="_xlnm.Print_Area" localSheetId="5">'C04'!$A$1:$G$29</definedName>
    <definedName name="_xlnm.Print_Area" localSheetId="6">'C05'!$A$1:$G$28</definedName>
    <definedName name="_xlnm.Print_Area" localSheetId="7">'C06'!$A$1:$G$29</definedName>
    <definedName name="_xlnm.Print_Area" localSheetId="8">'C07'!$A$1:$G$29</definedName>
    <definedName name="_xlnm.Print_Area" localSheetId="9">'C08'!$A$1:$G$29</definedName>
    <definedName name="_xlnm.Print_Area" localSheetId="11">'Dispecink MKDS'!$A$1:$G$44</definedName>
    <definedName name="_xlnm.Print_Area" localSheetId="10">Retranslace!$A$1:$G$31</definedName>
    <definedName name="_xlnm.Print_Area" localSheetId="1">SPDS!$A$1:$Z$214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63"/>
  <c r="G23" i="46"/>
  <c r="A12" i="70" l="1"/>
  <c r="A13" s="1"/>
  <c r="A14" s="1"/>
  <c r="A15" s="1"/>
  <c r="A16" s="1"/>
  <c r="A17" s="1"/>
  <c r="A18" s="1"/>
  <c r="A19" s="1"/>
  <c r="A20" s="1"/>
  <c r="A21" s="1"/>
  <c r="A22" s="1"/>
  <c r="A23" s="1"/>
  <c r="A24" s="1"/>
  <c r="A12" i="62"/>
  <c r="A13" s="1"/>
  <c r="A14" s="1"/>
  <c r="A15" s="1"/>
  <c r="A16" s="1"/>
  <c r="A17" s="1"/>
  <c r="A18" s="1"/>
  <c r="A19" s="1"/>
  <c r="A20" s="1"/>
  <c r="A21" s="1"/>
  <c r="A22" s="1"/>
  <c r="A23" s="1"/>
  <c r="A24" s="1"/>
  <c r="A25" s="1"/>
  <c r="A26" s="1"/>
  <c r="A27" s="1"/>
  <c r="A28" s="1"/>
  <c r="A29" s="1"/>
  <c r="A30" s="1"/>
  <c r="A31" s="1"/>
  <c r="A32" s="1"/>
  <c r="A33" s="1"/>
  <c r="A34" s="1"/>
  <c r="A35" s="1"/>
  <c r="A36" s="1"/>
  <c r="A37" s="1"/>
  <c r="G20" i="70"/>
  <c r="G24" i="62"/>
  <c r="G12"/>
  <c r="G13"/>
  <c r="G14" i="70"/>
  <c r="G13"/>
  <c r="G11"/>
  <c r="G12"/>
  <c r="G10"/>
  <c r="A10"/>
  <c r="A11" s="1"/>
  <c r="G24"/>
  <c r="G23"/>
  <c r="G22"/>
  <c r="G21"/>
  <c r="G19"/>
  <c r="G18"/>
  <c r="G17"/>
  <c r="G16"/>
  <c r="G15"/>
  <c r="G22" i="69"/>
  <c r="G21"/>
  <c r="G20"/>
  <c r="G19"/>
  <c r="G18"/>
  <c r="G17"/>
  <c r="A17"/>
  <c r="A18" s="1"/>
  <c r="A19" s="1"/>
  <c r="A20" s="1"/>
  <c r="A21" s="1"/>
  <c r="A22" s="1"/>
  <c r="G16"/>
  <c r="G14"/>
  <c r="G13"/>
  <c r="G12"/>
  <c r="G11"/>
  <c r="A11"/>
  <c r="A12" s="1"/>
  <c r="A13" s="1"/>
  <c r="A14" s="1"/>
  <c r="G10"/>
  <c r="G22" i="68"/>
  <c r="G21"/>
  <c r="G20"/>
  <c r="G19"/>
  <c r="G18"/>
  <c r="G17"/>
  <c r="A17"/>
  <c r="A18" s="1"/>
  <c r="A19" s="1"/>
  <c r="A20" s="1"/>
  <c r="A21" s="1"/>
  <c r="A22" s="1"/>
  <c r="G16"/>
  <c r="G14"/>
  <c r="G13"/>
  <c r="G12"/>
  <c r="G11"/>
  <c r="A11"/>
  <c r="A12" s="1"/>
  <c r="A13" s="1"/>
  <c r="A14" s="1"/>
  <c r="G10"/>
  <c r="G13" i="67"/>
  <c r="G22"/>
  <c r="G21"/>
  <c r="G20"/>
  <c r="G19"/>
  <c r="G18"/>
  <c r="G17"/>
  <c r="A17"/>
  <c r="A18" s="1"/>
  <c r="A19" s="1"/>
  <c r="A20" s="1"/>
  <c r="A21" s="1"/>
  <c r="A22" s="1"/>
  <c r="G16"/>
  <c r="G14"/>
  <c r="G12"/>
  <c r="G11"/>
  <c r="A11"/>
  <c r="A12" s="1"/>
  <c r="A13" s="1"/>
  <c r="A14" s="1"/>
  <c r="G10"/>
  <c r="G21" i="66"/>
  <c r="G20"/>
  <c r="G19"/>
  <c r="G18"/>
  <c r="G17"/>
  <c r="G16"/>
  <c r="A16"/>
  <c r="A17" s="1"/>
  <c r="A18" s="1"/>
  <c r="A19" s="1"/>
  <c r="A20" s="1"/>
  <c r="A21" s="1"/>
  <c r="G15"/>
  <c r="G13"/>
  <c r="G12"/>
  <c r="G11"/>
  <c r="A11"/>
  <c r="A12" s="1"/>
  <c r="A13" s="1"/>
  <c r="G10"/>
  <c r="A12" i="65"/>
  <c r="A13" s="1"/>
  <c r="A14" s="1"/>
  <c r="G12"/>
  <c r="G22"/>
  <c r="G21"/>
  <c r="G20"/>
  <c r="G19"/>
  <c r="G18"/>
  <c r="G17"/>
  <c r="A17"/>
  <c r="A18" s="1"/>
  <c r="A19" s="1"/>
  <c r="A20" s="1"/>
  <c r="A21" s="1"/>
  <c r="A22" s="1"/>
  <c r="G16"/>
  <c r="G14"/>
  <c r="G13"/>
  <c r="G11"/>
  <c r="A11"/>
  <c r="G10"/>
  <c r="G21" i="64"/>
  <c r="G20"/>
  <c r="G19"/>
  <c r="G18"/>
  <c r="G17"/>
  <c r="G16"/>
  <c r="A16"/>
  <c r="A17" s="1"/>
  <c r="A18" s="1"/>
  <c r="A19" s="1"/>
  <c r="A20" s="1"/>
  <c r="A21" s="1"/>
  <c r="G15"/>
  <c r="G13"/>
  <c r="G12"/>
  <c r="G11"/>
  <c r="A11"/>
  <c r="A12" s="1"/>
  <c r="A13" s="1"/>
  <c r="G10"/>
  <c r="A12" i="63"/>
  <c r="A13" s="1"/>
  <c r="A14" s="1"/>
  <c r="A17" s="1"/>
  <c r="A18" s="1"/>
  <c r="A19" s="1"/>
  <c r="A20" s="1"/>
  <c r="A21" s="1"/>
  <c r="A22" s="1"/>
  <c r="A11"/>
  <c r="A11" i="46"/>
  <c r="A12" s="1"/>
  <c r="A13" s="1"/>
  <c r="A16" s="1"/>
  <c r="A17" s="1"/>
  <c r="A18" s="1"/>
  <c r="A19" s="1"/>
  <c r="A20" s="1"/>
  <c r="A21" s="1"/>
  <c r="G22" i="63"/>
  <c r="G21"/>
  <c r="G20"/>
  <c r="G19"/>
  <c r="G18"/>
  <c r="G17"/>
  <c r="G16"/>
  <c r="G14"/>
  <c r="G13"/>
  <c r="G12"/>
  <c r="G11"/>
  <c r="G10" i="46"/>
  <c r="G33" i="62"/>
  <c r="G32"/>
  <c r="G24" i="68" l="1"/>
  <c r="G27" s="1"/>
  <c r="C15" i="8" s="1"/>
  <c r="G24" i="65"/>
  <c r="G27" s="1"/>
  <c r="C12" i="8" s="1"/>
  <c r="G26" i="70"/>
  <c r="G29" s="1"/>
  <c r="G23" i="66"/>
  <c r="G26" s="1"/>
  <c r="C13" i="8" s="1"/>
  <c r="G24" i="67"/>
  <c r="G27" s="1"/>
  <c r="C14" i="8" s="1"/>
  <c r="G24" i="69"/>
  <c r="G27" s="1"/>
  <c r="C16" i="8" s="1"/>
  <c r="D16" s="1"/>
  <c r="G28" i="68"/>
  <c r="G29" s="1"/>
  <c r="G27" i="66"/>
  <c r="G28" s="1"/>
  <c r="G23" i="64"/>
  <c r="G26" s="1"/>
  <c r="C11" i="8" s="1"/>
  <c r="G24" i="63"/>
  <c r="G27" s="1"/>
  <c r="C10" i="8" s="1"/>
  <c r="G27" i="62"/>
  <c r="G28"/>
  <c r="G26"/>
  <c r="G10"/>
  <c r="G14"/>
  <c r="G28" i="65" l="1"/>
  <c r="G29" s="1"/>
  <c r="G28" i="69"/>
  <c r="G29" s="1"/>
  <c r="G30" i="70"/>
  <c r="G31" s="1"/>
  <c r="C17" i="8"/>
  <c r="G28" i="67"/>
  <c r="G29" s="1"/>
  <c r="G27" i="64"/>
  <c r="G28" s="1"/>
  <c r="G28" i="63"/>
  <c r="G29" s="1"/>
  <c r="G25" i="62"/>
  <c r="G31"/>
  <c r="G36"/>
  <c r="G35"/>
  <c r="G34"/>
  <c r="G29"/>
  <c r="G17"/>
  <c r="G23"/>
  <c r="G22"/>
  <c r="G21"/>
  <c r="G20"/>
  <c r="G19"/>
  <c r="G18"/>
  <c r="G37"/>
  <c r="G30"/>
  <c r="G16"/>
  <c r="G15"/>
  <c r="G11"/>
  <c r="A11"/>
  <c r="G11" i="46"/>
  <c r="G12"/>
  <c r="G13"/>
  <c r="G15"/>
  <c r="G16"/>
  <c r="G17"/>
  <c r="G18"/>
  <c r="G19"/>
  <c r="G20"/>
  <c r="G21"/>
  <c r="G39" i="62" l="1"/>
  <c r="G42" s="1"/>
  <c r="G26" i="46"/>
  <c r="C9" i="8" s="1"/>
  <c r="Z207" i="6"/>
  <c r="Z206"/>
  <c r="Z205"/>
  <c r="Z204"/>
  <c r="Z203"/>
  <c r="Z202"/>
  <c r="Z201"/>
  <c r="Z200"/>
  <c r="Z199"/>
  <c r="Z196"/>
  <c r="Z193"/>
  <c r="Z192"/>
  <c r="Z191"/>
  <c r="Z190"/>
  <c r="Z189"/>
  <c r="Z188"/>
  <c r="Z187"/>
  <c r="Z186"/>
  <c r="Z185"/>
  <c r="Z179"/>
  <c r="Z177"/>
  <c r="Z176"/>
  <c r="Z175"/>
  <c r="Z173"/>
  <c r="Z171"/>
  <c r="Z163"/>
  <c r="Z155"/>
  <c r="Z153"/>
  <c r="Z152"/>
  <c r="Z150"/>
  <c r="Z149"/>
  <c r="Z148"/>
  <c r="Z145"/>
  <c r="Z144"/>
  <c r="Z143"/>
  <c r="Z141"/>
  <c r="Z139"/>
  <c r="Z138"/>
  <c r="Z137"/>
  <c r="Z135"/>
  <c r="Z134"/>
  <c r="Z132"/>
  <c r="Z131"/>
  <c r="Z125"/>
  <c r="Z124"/>
  <c r="Z123"/>
  <c r="Z122"/>
  <c r="Z121"/>
  <c r="Z119"/>
  <c r="Z118"/>
  <c r="Z116"/>
  <c r="Z115"/>
  <c r="Z105"/>
  <c r="Z104"/>
  <c r="Z103"/>
  <c r="Z101"/>
  <c r="Z100"/>
  <c r="Z99"/>
  <c r="Z98"/>
  <c r="Z95"/>
  <c r="Z93"/>
  <c r="Z92"/>
  <c r="Z91"/>
  <c r="Z90"/>
  <c r="Z89"/>
  <c r="Z88"/>
  <c r="Z86"/>
  <c r="Z85"/>
  <c r="Z84"/>
  <c r="Z83"/>
  <c r="Z82"/>
  <c r="Z81"/>
  <c r="Z80"/>
  <c r="Z79"/>
  <c r="Z78"/>
  <c r="Z75"/>
  <c r="Z73"/>
  <c r="Z71"/>
  <c r="Z68"/>
  <c r="Z64"/>
  <c r="Z61"/>
  <c r="Z60"/>
  <c r="Z57"/>
  <c r="Z56"/>
  <c r="Z55"/>
  <c r="Z54"/>
  <c r="Z53"/>
  <c r="Z52"/>
  <c r="Z51"/>
  <c r="Z50"/>
  <c r="Z47"/>
  <c r="Z46"/>
  <c r="Z45"/>
  <c r="Z44"/>
  <c r="Z43"/>
  <c r="Z42"/>
  <c r="Z41"/>
  <c r="Z40"/>
  <c r="Z39"/>
  <c r="Z38"/>
  <c r="Z37"/>
  <c r="Z36"/>
  <c r="Z35"/>
  <c r="Z31"/>
  <c r="Z30"/>
  <c r="Z29"/>
  <c r="Z28"/>
  <c r="Z27"/>
  <c r="Z24"/>
  <c r="Z19"/>
  <c r="Z18"/>
  <c r="Z17"/>
  <c r="Z15"/>
  <c r="Z14"/>
  <c r="Z13"/>
  <c r="Z12"/>
  <c r="Z11"/>
  <c r="G27" i="46" l="1"/>
  <c r="G28" s="1"/>
  <c r="G43" i="62"/>
  <c r="G44" s="1"/>
  <c r="C18" i="8"/>
  <c r="R169" i="6"/>
  <c r="Z169" s="1"/>
  <c r="R167"/>
  <c r="Z167" s="1"/>
  <c r="R166"/>
  <c r="R165"/>
  <c r="Z165" s="1"/>
  <c r="R164"/>
  <c r="O194"/>
  <c r="O161"/>
  <c r="O158"/>
  <c r="O159" s="1"/>
  <c r="O157"/>
  <c r="O156"/>
  <c r="O160" s="1"/>
  <c r="O140"/>
  <c r="Z140" s="1"/>
  <c r="C19" i="8" l="1"/>
  <c r="D18"/>
  <c r="R168" i="6"/>
  <c r="O195"/>
  <c r="Z195" s="1"/>
  <c r="D17" i="8"/>
  <c r="Y23" i="6"/>
  <c r="W66"/>
  <c r="W67" s="1"/>
  <c r="V66"/>
  <c r="V67" s="1"/>
  <c r="U66"/>
  <c r="U67" s="1"/>
  <c r="T66"/>
  <c r="T67" s="1"/>
  <c r="S66"/>
  <c r="S67" s="1"/>
  <c r="R66"/>
  <c r="R67" s="1"/>
  <c r="Q66"/>
  <c r="Q67" s="1"/>
  <c r="P66"/>
  <c r="P67" s="1"/>
  <c r="N66"/>
  <c r="N67" s="1"/>
  <c r="M66"/>
  <c r="M67" s="1"/>
  <c r="L66"/>
  <c r="L67" s="1"/>
  <c r="K66"/>
  <c r="K67" s="1"/>
  <c r="J66"/>
  <c r="J67" s="1"/>
  <c r="I66"/>
  <c r="I67" s="1"/>
  <c r="H66"/>
  <c r="H67" s="1"/>
  <c r="G66"/>
  <c r="G67" s="1"/>
  <c r="F66"/>
  <c r="F67" s="1"/>
  <c r="E66"/>
  <c r="O66"/>
  <c r="O67" s="1"/>
  <c r="W65"/>
  <c r="Z65" s="1"/>
  <c r="W63"/>
  <c r="Z63" s="1"/>
  <c r="W62"/>
  <c r="Z62" s="1"/>
  <c r="W23"/>
  <c r="V23"/>
  <c r="U23"/>
  <c r="T23"/>
  <c r="S23"/>
  <c r="R23"/>
  <c r="Q23"/>
  <c r="P23"/>
  <c r="O23"/>
  <c r="N23"/>
  <c r="M23"/>
  <c r="L23"/>
  <c r="K23"/>
  <c r="J23"/>
  <c r="I23"/>
  <c r="H23"/>
  <c r="G23"/>
  <c r="F23"/>
  <c r="E23"/>
  <c r="W22"/>
  <c r="V22"/>
  <c r="U22"/>
  <c r="T22"/>
  <c r="S22"/>
  <c r="R22"/>
  <c r="Q22"/>
  <c r="P22"/>
  <c r="O22"/>
  <c r="N22"/>
  <c r="M22"/>
  <c r="L22"/>
  <c r="K22"/>
  <c r="J22"/>
  <c r="I22"/>
  <c r="H22"/>
  <c r="G22"/>
  <c r="F22"/>
  <c r="E22"/>
  <c r="W21"/>
  <c r="V21"/>
  <c r="U21"/>
  <c r="T21"/>
  <c r="S21"/>
  <c r="R21"/>
  <c r="Q21"/>
  <c r="P21"/>
  <c r="O21"/>
  <c r="N21"/>
  <c r="M21"/>
  <c r="L21"/>
  <c r="K21"/>
  <c r="J21"/>
  <c r="I21"/>
  <c r="H21"/>
  <c r="G21"/>
  <c r="F21"/>
  <c r="E21"/>
  <c r="W20"/>
  <c r="V20"/>
  <c r="U20"/>
  <c r="T20"/>
  <c r="S20"/>
  <c r="R20"/>
  <c r="Q20"/>
  <c r="P20"/>
  <c r="O20"/>
  <c r="N20"/>
  <c r="M20"/>
  <c r="L20"/>
  <c r="K20"/>
  <c r="J20"/>
  <c r="I20"/>
  <c r="H20"/>
  <c r="G20"/>
  <c r="F20"/>
  <c r="E20"/>
  <c r="W16"/>
  <c r="V16"/>
  <c r="U16"/>
  <c r="T16"/>
  <c r="S16"/>
  <c r="R16"/>
  <c r="Q16"/>
  <c r="P16"/>
  <c r="O16"/>
  <c r="N16"/>
  <c r="M16"/>
  <c r="L16"/>
  <c r="K16"/>
  <c r="J16"/>
  <c r="I16"/>
  <c r="H16"/>
  <c r="G16"/>
  <c r="F16"/>
  <c r="E16"/>
  <c r="D68"/>
  <c r="D64"/>
  <c r="D61"/>
  <c r="D60"/>
  <c r="A70"/>
  <c r="A69"/>
  <c r="A59"/>
  <c r="A58"/>
  <c r="A25"/>
  <c r="D19"/>
  <c r="A26"/>
  <c r="D21" l="1"/>
  <c r="D10" i="8"/>
  <c r="D15"/>
  <c r="D11"/>
  <c r="D14"/>
  <c r="Z20" i="6"/>
  <c r="D63"/>
  <c r="D62"/>
  <c r="D65"/>
  <c r="D12" i="8"/>
  <c r="D22" i="6"/>
  <c r="Z22"/>
  <c r="D66"/>
  <c r="Z66"/>
  <c r="Z16"/>
  <c r="Z21"/>
  <c r="Z23"/>
  <c r="E67"/>
  <c r="Z67" s="1"/>
  <c r="D23"/>
  <c r="D20"/>
  <c r="D16"/>
  <c r="D9" i="8" l="1"/>
  <c r="D67" i="6"/>
  <c r="D13" i="8"/>
  <c r="D19" l="1"/>
  <c r="D78" i="6"/>
  <c r="D119"/>
  <c r="W146"/>
  <c r="Z146" s="1"/>
  <c r="W114"/>
  <c r="W87"/>
  <c r="D87" s="1"/>
  <c r="W74"/>
  <c r="Z74" s="1"/>
  <c r="W72"/>
  <c r="Z72" s="1"/>
  <c r="V111"/>
  <c r="U194"/>
  <c r="Z194" s="1"/>
  <c r="U164"/>
  <c r="Z164" s="1"/>
  <c r="U156"/>
  <c r="U160" s="1"/>
  <c r="U113"/>
  <c r="Z113" s="1"/>
  <c r="T156"/>
  <c r="T160" s="1"/>
  <c r="R156"/>
  <c r="P156"/>
  <c r="P133"/>
  <c r="A120"/>
  <c r="O133"/>
  <c r="D191"/>
  <c r="I178"/>
  <c r="Z178" s="1"/>
  <c r="I172"/>
  <c r="Z172" s="1"/>
  <c r="I161"/>
  <c r="I158"/>
  <c r="D158" s="1"/>
  <c r="I157"/>
  <c r="Z157" s="1"/>
  <c r="I156"/>
  <c r="I133"/>
  <c r="Z133" s="1"/>
  <c r="D36"/>
  <c r="D190"/>
  <c r="D45"/>
  <c r="D39"/>
  <c r="D207"/>
  <c r="D206"/>
  <c r="D205"/>
  <c r="D204"/>
  <c r="D203"/>
  <c r="D202"/>
  <c r="D201"/>
  <c r="D200"/>
  <c r="D199"/>
  <c r="D198"/>
  <c r="D196"/>
  <c r="D195"/>
  <c r="D193"/>
  <c r="D192"/>
  <c r="D189"/>
  <c r="D188"/>
  <c r="D187"/>
  <c r="D186"/>
  <c r="D185"/>
  <c r="D179"/>
  <c r="D178"/>
  <c r="D177"/>
  <c r="D176"/>
  <c r="D175"/>
  <c r="D174"/>
  <c r="D173"/>
  <c r="D171"/>
  <c r="D169"/>
  <c r="D167"/>
  <c r="D166"/>
  <c r="D165"/>
  <c r="D163"/>
  <c r="D155"/>
  <c r="D153"/>
  <c r="D152"/>
  <c r="D150"/>
  <c r="D149"/>
  <c r="D148"/>
  <c r="D145"/>
  <c r="D144"/>
  <c r="D143"/>
  <c r="D141"/>
  <c r="D140"/>
  <c r="D139"/>
  <c r="D138"/>
  <c r="D137"/>
  <c r="D135"/>
  <c r="D134"/>
  <c r="D133"/>
  <c r="D132"/>
  <c r="D131"/>
  <c r="D125"/>
  <c r="D124"/>
  <c r="D123"/>
  <c r="D122"/>
  <c r="D121"/>
  <c r="D118"/>
  <c r="D116"/>
  <c r="D115"/>
  <c r="D114"/>
  <c r="D105"/>
  <c r="D104"/>
  <c r="D103"/>
  <c r="D102"/>
  <c r="D101"/>
  <c r="D100"/>
  <c r="D99"/>
  <c r="D98"/>
  <c r="D95"/>
  <c r="D94"/>
  <c r="D93"/>
  <c r="D92"/>
  <c r="D91"/>
  <c r="D90"/>
  <c r="D89"/>
  <c r="D88"/>
  <c r="D86"/>
  <c r="D85"/>
  <c r="D84"/>
  <c r="D83"/>
  <c r="D82"/>
  <c r="D81"/>
  <c r="D80"/>
  <c r="D79"/>
  <c r="D75"/>
  <c r="D73"/>
  <c r="D71"/>
  <c r="D57"/>
  <c r="D56"/>
  <c r="D55"/>
  <c r="D54"/>
  <c r="D53"/>
  <c r="D52"/>
  <c r="D51"/>
  <c r="D50"/>
  <c r="D47"/>
  <c r="D46"/>
  <c r="D44"/>
  <c r="D43"/>
  <c r="D42"/>
  <c r="D41"/>
  <c r="D40"/>
  <c r="A40" s="1"/>
  <c r="D38"/>
  <c r="D37"/>
  <c r="D35"/>
  <c r="D34"/>
  <c r="D31"/>
  <c r="D30"/>
  <c r="D29"/>
  <c r="D28"/>
  <c r="D27"/>
  <c r="D24"/>
  <c r="D18"/>
  <c r="D17"/>
  <c r="D15"/>
  <c r="D14"/>
  <c r="D13"/>
  <c r="D12"/>
  <c r="D11"/>
  <c r="D113" l="1"/>
  <c r="D164"/>
  <c r="D157"/>
  <c r="D194"/>
  <c r="D72"/>
  <c r="D74"/>
  <c r="D146"/>
  <c r="D172"/>
  <c r="U168"/>
  <c r="D111"/>
  <c r="Z111"/>
  <c r="I160"/>
  <c r="Z160" s="1"/>
  <c r="Z156"/>
  <c r="I159"/>
  <c r="Z158"/>
  <c r="W117"/>
  <c r="Z114"/>
  <c r="D161"/>
  <c r="Z161"/>
  <c r="W197"/>
  <c r="Z87"/>
  <c r="D156"/>
  <c r="W112"/>
  <c r="A77"/>
  <c r="A76"/>
  <c r="D160" l="1"/>
  <c r="Z168"/>
  <c r="D168"/>
  <c r="D112"/>
  <c r="Z112"/>
  <c r="D197"/>
  <c r="Z197"/>
  <c r="D117"/>
  <c r="Z117"/>
  <c r="D159"/>
  <c r="Z159"/>
  <c r="A208" l="1"/>
  <c r="A10" i="8" l="1"/>
  <c r="A11" s="1"/>
  <c r="A12" s="1"/>
  <c r="A13" s="1"/>
  <c r="A14" s="1"/>
  <c r="A15" s="1"/>
  <c r="A16" s="1"/>
  <c r="A17" s="1"/>
  <c r="A18" s="1"/>
  <c r="A154" i="6"/>
  <c r="X198"/>
  <c r="Z198" s="1"/>
  <c r="A180"/>
  <c r="A170"/>
  <c r="A162"/>
  <c r="A151"/>
  <c r="A147"/>
  <c r="A142"/>
  <c r="A136"/>
  <c r="A124"/>
  <c r="A106"/>
  <c r="A105"/>
  <c r="A103"/>
  <c r="A100"/>
  <c r="A99"/>
  <c r="A98"/>
  <c r="A97"/>
  <c r="A96"/>
  <c r="A93"/>
  <c r="A52"/>
  <c r="A49"/>
  <c r="A48"/>
  <c r="A43"/>
  <c r="A42"/>
  <c r="A41"/>
  <c r="A33"/>
  <c r="A32"/>
  <c r="A29"/>
  <c r="X174"/>
  <c r="Z174" s="1"/>
  <c r="X166"/>
  <c r="Z166" s="1"/>
  <c r="X102"/>
  <c r="Z102" s="1"/>
  <c r="X94"/>
  <c r="Z94" s="1"/>
  <c r="X34"/>
  <c r="Z34" s="1"/>
  <c r="A210" l="1"/>
  <c r="A182"/>
  <c r="A128"/>
  <c r="A126" l="1"/>
  <c r="A11" l="1"/>
  <c r="A12" l="1"/>
  <c r="A13" s="1"/>
  <c r="A14" l="1"/>
  <c r="A15" l="1"/>
  <c r="Z108"/>
  <c r="A16" l="1"/>
  <c r="A17" s="1"/>
  <c r="Z210"/>
  <c r="Z182"/>
  <c r="A18" l="1"/>
  <c r="A19" s="1"/>
  <c r="A20" s="1"/>
  <c r="A21" s="1"/>
  <c r="A22" s="1"/>
  <c r="A23" s="1"/>
  <c r="Z128"/>
  <c r="Z212" s="1"/>
  <c r="A24" l="1"/>
  <c r="A27" s="1"/>
  <c r="Z213"/>
  <c r="Z214" s="1"/>
  <c r="A28" l="1"/>
  <c r="A30" s="1"/>
  <c r="A31" l="1"/>
  <c r="A34" s="1"/>
  <c r="A35" l="1"/>
  <c r="A36" s="1"/>
  <c r="A37" l="1"/>
  <c r="A38" s="1"/>
  <c r="A39" l="1"/>
  <c r="A44" s="1"/>
  <c r="A45" l="1"/>
  <c r="A46" l="1"/>
  <c r="A47" s="1"/>
  <c r="A50" s="1"/>
  <c r="A51" s="1"/>
  <c r="A53" l="1"/>
  <c r="A54" s="1"/>
  <c r="A55" s="1"/>
  <c r="A56" s="1"/>
  <c r="A57" s="1"/>
  <c r="A60" s="1"/>
  <c r="A61" s="1"/>
  <c r="A62" s="1"/>
  <c r="A63" s="1"/>
  <c r="A64" s="1"/>
  <c r="A65" s="1"/>
  <c r="A66" s="1"/>
  <c r="A67" s="1"/>
  <c r="A68" s="1"/>
  <c r="A71" l="1"/>
  <c r="A72" s="1"/>
  <c r="A73" s="1"/>
  <c r="A74" l="1"/>
  <c r="A75" l="1"/>
  <c r="A78" l="1"/>
  <c r="A79" l="1"/>
  <c r="A80" l="1"/>
  <c r="A81" l="1"/>
  <c r="A82" l="1"/>
  <c r="A83" l="1"/>
  <c r="A84" l="1"/>
  <c r="A85" l="1"/>
  <c r="A86" l="1"/>
  <c r="A87" l="1"/>
  <c r="A88" l="1"/>
  <c r="A89" l="1"/>
  <c r="A90" l="1"/>
  <c r="A91" l="1"/>
  <c r="A92" l="1"/>
  <c r="A94" l="1"/>
  <c r="A95" l="1"/>
  <c r="A101" l="1"/>
  <c r="A102" l="1"/>
  <c r="A104" l="1"/>
  <c r="A111" l="1"/>
  <c r="A112" l="1"/>
  <c r="A113" l="1"/>
  <c r="A114" l="1"/>
  <c r="A115" l="1"/>
  <c r="A116" l="1"/>
  <c r="A117" s="1"/>
  <c r="A118" s="1"/>
  <c r="A119" s="1"/>
  <c r="A121" s="1"/>
  <c r="A122" s="1"/>
  <c r="A123" s="1"/>
  <c r="A125" s="1"/>
  <c r="A131" s="1"/>
  <c r="A132" s="1"/>
  <c r="A133" s="1"/>
  <c r="A134" s="1"/>
  <c r="A135" s="1"/>
  <c r="A137" l="1"/>
  <c r="A138" s="1"/>
  <c r="A139" s="1"/>
  <c r="A140" s="1"/>
  <c r="A141" l="1"/>
  <c r="A143" s="1"/>
  <c r="A144" s="1"/>
  <c r="A145" s="1"/>
  <c r="A146" s="1"/>
  <c r="A148" s="1"/>
  <c r="A149" s="1"/>
  <c r="A150" s="1"/>
  <c r="A152" s="1"/>
  <c r="A153" s="1"/>
  <c r="A155" s="1"/>
  <c r="A156" s="1"/>
  <c r="A157" s="1"/>
  <c r="A158" s="1"/>
  <c r="A159" s="1"/>
  <c r="A160" s="1"/>
  <c r="A161" s="1"/>
  <c r="A163" s="1"/>
  <c r="A164" s="1"/>
  <c r="A165" s="1"/>
  <c r="A166" s="1"/>
  <c r="A167" s="1"/>
  <c r="A168" s="1"/>
  <c r="A169" s="1"/>
  <c r="A171" s="1"/>
  <c r="A172" s="1"/>
  <c r="A173" s="1"/>
  <c r="A174" s="1"/>
  <c r="A175" s="1"/>
  <c r="A176" s="1"/>
  <c r="A177" s="1"/>
  <c r="A178" s="1"/>
  <c r="A179" s="1"/>
  <c r="A185" s="1"/>
  <c r="A186" s="1"/>
  <c r="A187" s="1"/>
  <c r="A188" s="1"/>
  <c r="A189" s="1"/>
  <c r="A190" s="1"/>
  <c r="A191" s="1"/>
  <c r="A192" s="1"/>
  <c r="A193" s="1"/>
  <c r="A194" s="1"/>
  <c r="A195" s="1"/>
  <c r="A196" s="1"/>
  <c r="A197" s="1"/>
  <c r="A198" s="1"/>
  <c r="A199" s="1"/>
  <c r="A200" s="1"/>
  <c r="A201" s="1"/>
  <c r="A202" s="1"/>
  <c r="A203" s="1"/>
  <c r="A204" s="1"/>
  <c r="A205" s="1"/>
  <c r="A206" s="1"/>
  <c r="A207" s="1"/>
</calcChain>
</file>

<file path=xl/sharedStrings.xml><?xml version="1.0" encoding="utf-8"?>
<sst xmlns="http://schemas.openxmlformats.org/spreadsheetml/2006/main" count="912" uniqueCount="267">
  <si>
    <t>MJ</t>
  </si>
  <si>
    <t>Č.p.</t>
  </si>
  <si>
    <t>CELKEM</t>
  </si>
  <si>
    <t>Zařízení</t>
  </si>
  <si>
    <t>Kabelové rozvody</t>
  </si>
  <si>
    <t>Kabelové trasy</t>
  </si>
  <si>
    <t>Ostatní položky</t>
  </si>
  <si>
    <t>Cena</t>
  </si>
  <si>
    <t>materiál</t>
  </si>
  <si>
    <t>montáž</t>
  </si>
  <si>
    <t>CELKEM V KČ BEZ DPH</t>
  </si>
  <si>
    <t>DPH (21 %)</t>
  </si>
  <si>
    <t>CELKEM včetně DPH</t>
  </si>
  <si>
    <t>ks</t>
  </si>
  <si>
    <t>hod</t>
  </si>
  <si>
    <t>kpl</t>
  </si>
  <si>
    <t>Dokumentace skutečného provedení stavby</t>
  </si>
  <si>
    <t>Vedlejší náklady, doprava, nakládání s odpady</t>
  </si>
  <si>
    <t>Stavební přípomoce, lešení a plošiny</t>
  </si>
  <si>
    <t>sad</t>
  </si>
  <si>
    <t>m</t>
  </si>
  <si>
    <t>Dodavatelská dokumentace</t>
  </si>
  <si>
    <t>Výchozí revize kamerového systému</t>
  </si>
  <si>
    <t>Výchozí revize napájecích přívodů NN</t>
  </si>
  <si>
    <t>Individuální a komplexní kamerové zkoušky</t>
  </si>
  <si>
    <t>Kalibrace optotrubek (kontrola průchodnosti včetně měřícího protokolu)</t>
  </si>
  <si>
    <t>Tlakové zkoušky optotrubek (kontrola tlakutěsnosti)</t>
  </si>
  <si>
    <t>Certifikační měření metalického dat. kabelu</t>
  </si>
  <si>
    <t>Hutnění výkopu</t>
  </si>
  <si>
    <t>Odvezení a uložení přebytečné zeminy na skládku</t>
  </si>
  <si>
    <t>m3</t>
  </si>
  <si>
    <t>Zásyp výkopu zeminou</t>
  </si>
  <si>
    <t>Obnovení původního povrchu (osetí)</t>
  </si>
  <si>
    <t>m2</t>
  </si>
  <si>
    <t>Obnovení původního povrchu chodníku (zámková dlažba, velkoplošná dlažba, apod.)</t>
  </si>
  <si>
    <t>Ochranná trubka pr. 110 mm</t>
  </si>
  <si>
    <t>Vytvoření pískového lože výšky 20 cm</t>
  </si>
  <si>
    <t>Obnovení původního povrchu chodníku (beton, asfalt)</t>
  </si>
  <si>
    <t>Svár optického vlákna 9/125 um</t>
  </si>
  <si>
    <r>
      <t xml:space="preserve">Řízený </t>
    </r>
    <r>
      <rPr>
        <b/>
        <sz val="9"/>
        <rFont val="Arial CE"/>
        <charset val="238"/>
      </rPr>
      <t xml:space="preserve">protlak pod komunikací, </t>
    </r>
    <r>
      <rPr>
        <sz val="9"/>
        <rFont val="Arial CE"/>
        <family val="2"/>
        <charset val="238"/>
      </rPr>
      <t>vzdálenosti 10-15 m, včetně startovací a finální jámy, zatažení chráničky pr. 110 mm, začištění povrchů a související inženýring, do zeminy max. tř. 3</t>
    </r>
  </si>
  <si>
    <r>
      <t xml:space="preserve">Výkop ve </t>
    </r>
    <r>
      <rPr>
        <b/>
        <sz val="9"/>
        <rFont val="Arial CE"/>
        <charset val="238"/>
      </rPr>
      <t>volném terénu</t>
    </r>
    <r>
      <rPr>
        <sz val="9"/>
        <rFont val="Arial CE"/>
        <family val="2"/>
        <charset val="238"/>
      </rPr>
      <t>, nepažený, Š30xHL70 cm (do tř. zem. max. 3)</t>
    </r>
  </si>
  <si>
    <r>
      <t xml:space="preserve">Výkop </t>
    </r>
    <r>
      <rPr>
        <b/>
        <sz val="9"/>
        <rFont val="Arial CE"/>
        <charset val="238"/>
      </rPr>
      <t>v chodníku</t>
    </r>
    <r>
      <rPr>
        <sz val="9"/>
        <rFont val="Arial CE"/>
        <family val="2"/>
        <charset val="238"/>
      </rPr>
      <t>, nepažený, Š30xHL40 cm (do tř. zem. max. 3)</t>
    </r>
  </si>
  <si>
    <t>Podružný instalační a montážní materiál (hmoždinky, vruty, šrouby, ...)</t>
  </si>
  <si>
    <t>Rozvodnice u kamerového bodu</t>
  </si>
  <si>
    <t>Přísvity externí IR</t>
  </si>
  <si>
    <t>Kamery</t>
  </si>
  <si>
    <r>
      <t xml:space="preserve">Výkop </t>
    </r>
    <r>
      <rPr>
        <b/>
        <sz val="9"/>
        <rFont val="Arial CE"/>
        <charset val="238"/>
      </rPr>
      <t>v komunikaci</t>
    </r>
    <r>
      <rPr>
        <sz val="9"/>
        <rFont val="Arial CE"/>
        <family val="2"/>
        <charset val="238"/>
      </rPr>
      <t>, nepažený, Š40xHL110 cm (do tř. zem. max. 3), včetně řezání povrchu, bourání</t>
    </r>
  </si>
  <si>
    <t>_</t>
  </si>
  <si>
    <t>Zkrácený popis materiálu / služby</t>
  </si>
  <si>
    <t>Akce: Úprava a rozšíření městského kamerového dohlížecího systému pro město MpB</t>
  </si>
  <si>
    <t>Obsah: Soupis prací, dodávek a služeb</t>
  </si>
  <si>
    <t>KB01</t>
  </si>
  <si>
    <t>KB02</t>
  </si>
  <si>
    <t>KB03</t>
  </si>
  <si>
    <t>KB04</t>
  </si>
  <si>
    <t>KB05</t>
  </si>
  <si>
    <t>KB06</t>
  </si>
  <si>
    <t>KB07</t>
  </si>
  <si>
    <t>KB08</t>
  </si>
  <si>
    <t>KB09</t>
  </si>
  <si>
    <t>KB10</t>
  </si>
  <si>
    <t>KB11</t>
  </si>
  <si>
    <t>KB12</t>
  </si>
  <si>
    <t>KB13</t>
  </si>
  <si>
    <t>KB14</t>
  </si>
  <si>
    <t>KB15</t>
  </si>
  <si>
    <t>KB16</t>
  </si>
  <si>
    <t>KB17</t>
  </si>
  <si>
    <t>KB18</t>
  </si>
  <si>
    <t>Demontáž stávající kamery a nevyužitých kabelových rozvodů</t>
  </si>
  <si>
    <r>
      <t xml:space="preserve">Čočka pro IR LED reflektor </t>
    </r>
    <r>
      <rPr>
        <b/>
        <sz val="9"/>
        <rFont val="Arial CE"/>
        <charset val="238"/>
      </rPr>
      <t xml:space="preserve">s úhlem 80° </t>
    </r>
    <r>
      <rPr>
        <sz val="9"/>
        <rFont val="Arial CE"/>
        <family val="2"/>
        <charset val="238"/>
      </rPr>
      <t>x 30° (50 m), referenční typ RayTec, VAR-i6-LENS-8030</t>
    </r>
  </si>
  <si>
    <r>
      <t xml:space="preserve">Čočka pro IR LED reflektor </t>
    </r>
    <r>
      <rPr>
        <b/>
        <sz val="9"/>
        <rFont val="Arial CE"/>
        <charset val="238"/>
      </rPr>
      <t xml:space="preserve">s úhlem 120° </t>
    </r>
    <r>
      <rPr>
        <sz val="9"/>
        <rFont val="Arial CE"/>
        <family val="2"/>
        <charset val="238"/>
      </rPr>
      <t>x 50° (30 m), referenční typ RayTec, VAR-i6-LENS-12050</t>
    </r>
  </si>
  <si>
    <t>Konzole pro montáž IR reflektoru na stožár, referenční typ RayTec, VUB-POLE</t>
  </si>
  <si>
    <t>Konzole pro montáž IR reflektoru na zeď, referenční typ RayTec, VUB-WALL</t>
  </si>
  <si>
    <t>Dispečink MKDS</t>
  </si>
  <si>
    <t>Datový rozvaděč v dispečinku MKDS</t>
  </si>
  <si>
    <t>Přívody napájení NN</t>
  </si>
  <si>
    <t>Bezpečnostní software pro 1x nového uživatele, licence 36 měsíců, referenční typ Grisoft, AVG</t>
  </si>
  <si>
    <t>LCD monitor IPS, 24", 16:10 nat. rozlišení 1920x1200, 1000:1, 350cd/m2, 15ms, HDMI, DVI, USB, Display Port, Pivot 90°, VESA, referenční typ EIZO ColorEdge CS2420</t>
  </si>
  <si>
    <t>Nástěnný držák pro LCD, dvojité rameno, náklon +/- 10°, natáčení 180°, nosnost 20kg, VESA 75x75 až 100x100mm, hloubka 7-41cm, hliník, ocel, černý , referenční typ Vogel's, W53050</t>
  </si>
  <si>
    <t>19" police, pevná, hloubka 400 mm, perforovaná, včetně montážní sady, referenční typ Rittal, DK 7164.035</t>
  </si>
  <si>
    <t>Napájecí lišta, 19", 8x zásuvka 230V, 1U, referenční typ Rittal, DK 7000.630</t>
  </si>
  <si>
    <t>Záložní napájecí zdroj, UPS, 19" provedení, 2U, výkon 900 W (1500 VA), doba zálohy při 50 % cca. 20 min, referenční typ APC, Smart-UPS C 1500VA</t>
  </si>
  <si>
    <t>Bezdrátový access point - 802.11ac, Wave 2 - Wi-Fi - Duální pásmo, referenční typ Cisco, Aironet 3800i AP</t>
  </si>
  <si>
    <t>Switch L2, rozšiřitelný na stohování, 19“ provedení, výška 1U, stohovatelný bez snížení počtu ethernet portů, 24 portů 10/100/1000 Mbps, PoE (IEEE 802.3af) a PoE+ (IEEE 802.3at, 30W/port), min. dostupný výkon pro napájení PoE portů 370 W, počet portů 10 Gbit/s 4x SFP, osazení transcievery, možnost připojit externí redundantní zdroj, minimální propustnost přepínacího subsystému 200 Gbit/s, výkon switche min. 120 milionu paketů/vteřinu, rychlost stohovacího propojení alespoň 80 Gbit/s, minimální počet MAC adres 15 000, minimální počet přepínačů ve stohu  8 ks, referenční typ Cisco, WS-C2960X-24PS-L</t>
  </si>
  <si>
    <t>SFP modul,1000BaseBX (2G), Tx(Rx)1310nm/Rx(Tx)1550nm, MM/SM univerzální, WDM (obousměrná komunikace po jednom vláknu), rozsah pracovních teplot od -40 do +70 °C, referenční typ Metel, BX-1000-20-W4(5)-L</t>
  </si>
  <si>
    <t>SFP modul, 100BaseBX (200M), Tx(Rx)1310nm/Rx(Tx)1550nm, MM/SM univerzální, WDM (obousměrná komunikace po jednom vláknu), rozsah pracovních teplot od -40 do +70 °C, referenční typ Metel, BX-100-20-W4(5)-L</t>
  </si>
  <si>
    <t>SFP modul 1,25 Gbps, 10BASE-T, 100BASE-T, 1000BASE-T, UTP Cat5, 100m, RJ-45, 0 až 70°C, 3,3V, referenční typ Finisar, FCLF-8521P2BTL</t>
  </si>
  <si>
    <t>Průmyslový spínaný zdroj 24V DC; 60W, montáž DIN, referenční typ Metel, M-MDR-60-24</t>
  </si>
  <si>
    <t>Přepěťová ochrana 10/100M Ethernet + PoE A/B nebo HIPoE (90 W), dvoustupňové provedení, galvanicky izolovaná svorka PE, referenční typ Metel, OVP-100M-HIPOE-BOX</t>
  </si>
  <si>
    <t>Přepěťová ochrana napájení mn, 1x 24 V DC/3A nebo 12 V AC/3A, dvoustupňové provedení, galvanicky izolovaná svorka PE, referenční typ Metel, OVP-1/24/3-BOX</t>
  </si>
  <si>
    <t>Jistič 1 pól. 16A, char.C, 10 kA, referenční typ Hager, NCN116</t>
  </si>
  <si>
    <t>Jistič 1 pól. 10A, char.B, 10 kA, referenční typ Hager, NBN110</t>
  </si>
  <si>
    <t>Jistič 1 pól. 6A, char.B, 10 kA, referenční typ Hager, NBN106</t>
  </si>
  <si>
    <t>Proudový chránič 2 pól. 16 / 0,03 A, referenční typ Hager, CDA216D</t>
  </si>
  <si>
    <t>Svodič přepětí T2, In 20 kA (8/20), 1 pól. se signalizací, referenční typ Hager, SPN117</t>
  </si>
  <si>
    <t>Digitální elektroměr 1F, 1Tar. přímé měř. do 32 A, 1 modulový, referenční typ Hager, EC050</t>
  </si>
  <si>
    <t>Vestavná zásuvka 230 V, DIN, referenční typ Hager, SN216</t>
  </si>
  <si>
    <t>Svorkovnice na DIN lištu, 1 pól, referenční typ WAGO</t>
  </si>
  <si>
    <t>Datový kabel, S/FTP, min. kat. 6A, venkovní provedení, referenční typ R&amp;M, R313685</t>
  </si>
  <si>
    <t>Datový kabel, S/FTP, kat. 6A, 4P, 650 MHz, LSZH (vnitřní), referenční typ R&amp;M, R305649</t>
  </si>
  <si>
    <t>Optický kabel, SM, OS2, 12 vláken, venkovní, gelový, materiál LLDPE, vnější průměr 6,5 mm, vlákno G.652.D, referenční typ R&amp;M, R304156</t>
  </si>
  <si>
    <t>Napájecí kabel, 3x2,5 mm2, venkovní provedení, referenční typ Prakab, CYKY-J 3x2,5</t>
  </si>
  <si>
    <t>Napájecí kabel, 3x4 mm2, venkovní provedení, referenční typ Prakab, CYKY-J 3x4</t>
  </si>
  <si>
    <t>Napájecí kabel, 2x1,5 mm2, venkovní provedení, referenční typ Prakab, CYKY-O 2x1,5</t>
  </si>
  <si>
    <t>Žlutozelený zemnící vodič, 6 mm2, referenční typ Prakab, CYA 6 zž</t>
  </si>
  <si>
    <t>Patch panel, 19", 1U, 24xRJ45, kat. 6A, STP, černý, plně osazený, referenční typ R&amp;M, R813491</t>
  </si>
  <si>
    <t>Vyvazovací panel, 19", 1U, 4x vertikální oka 70 mm, referenční typ R&amp;M, R802948</t>
  </si>
  <si>
    <t>Datová zásuvka, kryt pro 2x RJ45, 80 mm, bílá, referenční typ R&amp;M, R306006</t>
  </si>
  <si>
    <t>Kyestone RJ45, kat. 6A, STP, referenční typ R&amp;M, R509504</t>
  </si>
  <si>
    <t>Datový patch cord, metalický, kat. 6A, RJ45 - RJ45, S/FTP, délka 0,5 m, referenční typ R&amp;M, R509857</t>
  </si>
  <si>
    <t>Datový patch cord, metalický, kat. 6A, RJ45 - RJ45, S/FTP, délka 1,5 m, referenční typ R&amp;M, R509860</t>
  </si>
  <si>
    <t>Optický pigtail LC PC, modrý konektor, G.652.D, délka 2,5 m, žlutý, referenční typ R&amp;M, R803544</t>
  </si>
  <si>
    <t>Optická spojka LC-LC/PC, modrá, SM, referenční typ R&amp;M, R820419</t>
  </si>
  <si>
    <t>19" optická vana, 1U, včetně optických kazet a 12x LC-D, PC konektorů na čelním panelu, výsuvná, referenční typ R&amp;M, R819607</t>
  </si>
  <si>
    <t>Držáky optických svárů, 12 ks, pr. 30/35/40 mm, kapacita 12 svárů (2x6), rozměr Š34xV6,2xH32 mm, referenční typ R&amp;M, R320246</t>
  </si>
  <si>
    <t>Ochrana optického sváru, 45 mm, referenční typ R&amp;M, R319212</t>
  </si>
  <si>
    <t>Optická spojka pro min. 96 vláken, IP68, včetně příslušenství (držáky optických svárů, ochran optických svárů), referenční typ R&amp;M, R814604, 2x R320246</t>
  </si>
  <si>
    <t>Nástěnní box pro zakončení optického kabelu, 12 vláken, max. 6x LC-D konektor, včetně příslušenství, referenční typ R&amp;M, R820282,
2x R820285, R320246</t>
  </si>
  <si>
    <t>Datový patch cord, optický, LC-Duplex PC - LC-Duplex PC, modrá/modrá, G.652.D, 2,0 x 4,1 mm, délka 2 m, referenční typ R&amp;M, R308903</t>
  </si>
  <si>
    <t>Datový patch cord, optický, LC-Duplex PC - LC-Duplex PC, modrá/modrá, G.652.D, 2,0 x 4,1 mm, délka 5 m, referenční typ R&amp;M, R308905</t>
  </si>
  <si>
    <t>Datový patch cord, optický, hybridní, LC-Duplex PC - SC-Duplex APC, G.652.D, délka 1 m, referenční typ SEIKOH, OPA-9-SCA/LC-1D-SG</t>
  </si>
  <si>
    <t>Výstražná fólie, oranžová, referenční typ Univolt, LWB 3</t>
  </si>
  <si>
    <t>Kamerový stožár, přírubový, délka 4 m, povrchová úprava žárový zinek (z vnější i vnitřní strany) podle ČSN EN ISO 1461, tl. min. 0,07 mm, s povrchovou úpravou RAL dle požadavku investora, včetně základového rámu, referenční typ Amako, Azteca 4/60 P</t>
  </si>
  <si>
    <t>Kamerový stožár, přírubový, délka 6 m, povrchová úprava žárový zinek (z vnější i vnitřní strany) podle ČSN EN ISO 1461, tl. min. 0,07 mm, s povrchovou úpravou RAL dle požadavku investora, včetně základového rámu, referenční typ Amako, Azteca 6/60 P</t>
  </si>
  <si>
    <t>Kamerový stožár, vetknutý, délka min. 8 m, ocelová trubka dle EN 40-5, povrchová úprava žárový zinek (dle ISO 1461) + práškové lakování RAL dle investora, referenční typ Amako, CP 8P</t>
  </si>
  <si>
    <t>Nový sloup VO včetně LED reflektoru 50 W, výška 5 m, referenční typ Amako, LBH 5 - A P + LED</t>
  </si>
  <si>
    <t>LED reflektor, EVG, výkon min. 200 W, napětí 230 V, účiník &gt;0,90, teplota chromatičnosti 4000 K, světelný tok 20 000 lm, barva světla studená bílá, index podání barev Ra &gt;80, vyzařovací úhel 100°, materiál hliník, barva černá, střední životnost L70 @ 25°C 50 000 h, počet spínacích cyklů min. 30 000, třída ochrany I, krytí IP65, splňující standardy CE/CB/TÜV SÜD/EAC/ROHS, třída rázové ochrany IK08, referenční typ OSRAM, FLOODLIGHT</t>
  </si>
  <si>
    <t>Beton pro základ kamerového stožáru, samozhutnitelný, C25/30, referenční typ Zapa, QCC</t>
  </si>
  <si>
    <t>Zemní kabelová komora, utěsněná, víko pr. 45 cm, hloubka komory cca. 25 cm, včetně PE poklopu, referenční typ Romold, F45/20 LD</t>
  </si>
  <si>
    <t>Ohebná chránička pr. 25 mm, PVC, 1250 N, venkovní prostředí, referenční typ Univolt, FXPS 25</t>
  </si>
  <si>
    <t>Pevná chránička pr. 25 mm, UV odolná, 1250 N, venkovní prostředí, referenční typ Univolt, UPRMS 25</t>
  </si>
  <si>
    <t>Příchytka chráničky pr. 25 mm (případně stahovací pásek), referenční typ Univolt, CL 25</t>
  </si>
  <si>
    <t>Koleno 90° pevné chráničky pr. 25 mm, referenční typ Univolt, HFSB 25</t>
  </si>
  <si>
    <t>Chránička pr. 50 m, flexibilní, zemní, referenční typ Prakab, Kopoflex 50</t>
  </si>
  <si>
    <t>Hliníková trubka pro vysoké mechanické zatížení, se závitem, pr. 25 mm, referenční typ Univolt, GALR 25</t>
  </si>
  <si>
    <t>Spojka se závitem pro hl. trubku pr. 25 mm, referenční typ Univolt, GALM 25</t>
  </si>
  <si>
    <t>Koleno 90°, se závitem pro hl. trubku pr. 25 mm, referenční typ Univolt, GALB 25</t>
  </si>
  <si>
    <t>Příchytka hl. trubky pr. 25 mm, referenční typ Univolt, ALK 25</t>
  </si>
  <si>
    <t>Ochranná koncovka pr. 25 mm, referenční typ Univolt, ALE 25</t>
  </si>
  <si>
    <t xml:space="preserve">Kabelová lišta, dvoukomorová, Š40xV25 mm, bílá, referenční typ Univolt, MIK 25/40/2 </t>
  </si>
  <si>
    <t>Kabelová lišta, Š40xV16 mm, bílá, referenční typ Univolt, MIK 16/40</t>
  </si>
  <si>
    <t>Příslušenství lišt - kolena, koncovky, spojky, referenční typ Univolt</t>
  </si>
  <si>
    <t>Krabice povrchová pro instalaci 1 přístroje, referenční typ Univolt, MSD 85/40</t>
  </si>
  <si>
    <t>Chránička pro optické kabely, 40/34 mm, oranžová, referenční typ Univolt, OT40x3OR</t>
  </si>
  <si>
    <t>Tlaková upínací spojka chr. 40/34, referenční typ Univolt, KUV 40</t>
  </si>
  <si>
    <t>Upínací koncovka chr. 40/34, referenční typ Univolt, EK 40</t>
  </si>
  <si>
    <t>Server a licence MKDS</t>
  </si>
  <si>
    <t>Ostatní položky kamerového bodu</t>
  </si>
  <si>
    <r>
      <t xml:space="preserve">Průmyslový switch s </t>
    </r>
    <r>
      <rPr>
        <b/>
        <sz val="9"/>
        <rFont val="Arial CE"/>
        <charset val="238"/>
      </rPr>
      <t xml:space="preserve">2x SFP </t>
    </r>
    <r>
      <rPr>
        <sz val="9"/>
        <rFont val="Arial CE"/>
        <charset val="238"/>
      </rPr>
      <t xml:space="preserve">slot, </t>
    </r>
    <r>
      <rPr>
        <b/>
        <sz val="9"/>
        <rFont val="Arial CE"/>
        <charset val="238"/>
      </rPr>
      <t xml:space="preserve">3x FE PoE </t>
    </r>
    <r>
      <rPr>
        <sz val="9"/>
        <rFont val="Arial CE"/>
        <charset val="238"/>
      </rPr>
      <t>port, 2x DI s podporou vyvážených smyček, 1x programovatelné NO/NC, 2x RS485/1x RS422 BUS (podpora MIOS modulů, TCP server, UDP mode), USB port pro lokální management, redundantní vstup napájení, jemné přepěťové ochrany, EVENT MANAGEMENT: SMTP, TCP eventy, ETH eventy, HTTP klient (řízení kamer), 8x IPWatchdog, provozní teplota –40 až +70°C, VLAN, QoS, IGMP, SNMPv2/v3, SNTP, referenční typ Metel, 2G-2S.0.3.F-BOX-PoE</t>
    </r>
  </si>
  <si>
    <t>Zemnící pásek 30x4 FeZn, referenční typ FeZn 30x4</t>
  </si>
  <si>
    <t>Konfigurace kamerového bodu, nastavení kamery, přístupových oprávnění</t>
  </si>
  <si>
    <t>Kamerová zkouška před finální montáží</t>
  </si>
  <si>
    <t>Proměření optického vlákna včetně měřícího protokolu</t>
  </si>
  <si>
    <t>Dílenská / montážní dokumentace</t>
  </si>
  <si>
    <t>Vytyčení stávajících IS v místech výkopů a protlaků</t>
  </si>
  <si>
    <t>Vytyčení objektů a sítí v JTSK, geodetické zaměření včetně skutečného provedení a zanesení věcných břemen do KN</t>
  </si>
  <si>
    <t>Kabelový prostup obvodovou stěnou, tlouštka do 60 cm, pr. do 50 mm</t>
  </si>
  <si>
    <t>Informační tabule označující monitorovaný prostor s textem "Tento prostor je pod nepřetržitým dohledem kamer městské policie", venkovní provedení, čitelnost min. z 10 m</t>
  </si>
  <si>
    <t>Interiérová vnitřní malba, bílá</t>
  </si>
  <si>
    <t>Stavební začištění vnější fasády pro montáž konzole kamery (osekání, vyspravení zdiva, nahození)</t>
  </si>
  <si>
    <t>Školení obsluhy, údržby</t>
  </si>
  <si>
    <t>P.č.</t>
  </si>
  <si>
    <t>Část</t>
  </si>
  <si>
    <t>Cena bez DPH</t>
  </si>
  <si>
    <t>Cena vč. DPH</t>
  </si>
  <si>
    <t>CENA CELKEM</t>
  </si>
  <si>
    <t>Dokument: PROJEKČNÍ ROZPOČET - REKAPITULACE</t>
  </si>
  <si>
    <r>
      <t xml:space="preserve">Průmyslový switch, </t>
    </r>
    <r>
      <rPr>
        <b/>
        <sz val="9"/>
        <rFont val="Arial CE"/>
        <charset val="238"/>
      </rPr>
      <t xml:space="preserve">2x COMBO </t>
    </r>
    <r>
      <rPr>
        <sz val="9"/>
        <rFont val="Arial CE"/>
        <charset val="238"/>
      </rPr>
      <t xml:space="preserve">port (SFP/RJ45), </t>
    </r>
    <r>
      <rPr>
        <b/>
        <sz val="9"/>
        <rFont val="Arial CE"/>
        <charset val="238"/>
      </rPr>
      <t xml:space="preserve">8x SFP </t>
    </r>
    <r>
      <rPr>
        <sz val="9"/>
        <rFont val="Arial CE"/>
        <charset val="238"/>
      </rPr>
      <t>slot 100BASE-X, 2x RS485 / 1x RS422, 2x digitální vstup s podporou vyvážených smyček, 2 vstupy napájení, 1x programovatelné relé, podpora vizualizačního softwaru, Event management s podporou: ovládání kamer přes HTTP/ONVIF, vyvážené smyčky, digitální vstupy, MIOS moduly a čidla, E-mail, IP Watchdogy, ETH eventy, TCP eventy; Podpora VLAN, QoS, SNMP, SMTP, SNTP, IGMP, RSTP, RSTP-M, pracovní teplota od – 40°C do +70°C, instalace na rovný podklad / na DIN35 / do 10" stojanu, napájení 12VDC/ 24VDC/ 48VDC/ 12VAC/ 24VAC/ 56VDC, referenční typ Metel, 2G-2C.8S.0.0.F-BOX</t>
    </r>
  </si>
  <si>
    <t>Jednoportový injektor PoE dle IEEE 802.3af/at, dodávaný výkon 30 W (4,5 - 7,8), rozsah pracovních teplot – 40°C do +70°C, ochrana PoE linky transil+bleskojistka, instalace na rovný podklad nebo DIN35, 12VDC/ 24VDC/ 12VAC, referenční typ Metel, POE-PSE-30-BOX</t>
  </si>
  <si>
    <t>Atypický výložník pro uchycení kamer a IR světel, délka vyložení min. 1,5 m, přídavný závěs ocelovým lankem, objímka pro uchycení na stožár</t>
  </si>
  <si>
    <t>Rack, 19", stojanové provedení, 42U, Š600xH800xV2050 mm, prosklené dveře, uzamykatelný, 2 základní nosníky, 2 střešní/podlahové plechy s výřezy pro zavedení kabelů s kartáčovými lištami, 2 bočnice s možností uzamčení, 1 prosklené dveře s možností uzamčení, bezpečnostní zámek 3524 E, spojovací prvky pro rychlou montáž bez nářadí, uzemňovací sada pro systémové uzemnění všech součástí skříňky, 19" montážní rám, referenční typ Rittal, TS8</t>
  </si>
  <si>
    <t>Dispečink</t>
  </si>
  <si>
    <t>MKDS</t>
  </si>
  <si>
    <t>Projednání dokumentace s DOSS včetně získání patřičných povolení (zajišťuje investor)</t>
  </si>
  <si>
    <t>Montážní sada pro uchycení rozvaděče na stožár, ref. typ Metel, HOLDER-OH6425</t>
  </si>
  <si>
    <r>
      <t xml:space="preserve">Průmyslový switch s </t>
    </r>
    <r>
      <rPr>
        <b/>
        <sz val="9"/>
        <rFont val="Arial CE"/>
        <charset val="238"/>
      </rPr>
      <t xml:space="preserve">2x SFP </t>
    </r>
    <r>
      <rPr>
        <sz val="9"/>
        <rFont val="Arial CE"/>
        <charset val="238"/>
      </rPr>
      <t xml:space="preserve">slot, </t>
    </r>
    <r>
      <rPr>
        <b/>
        <sz val="9"/>
        <rFont val="Arial CE"/>
        <charset val="238"/>
      </rPr>
      <t>2x FE PoE++</t>
    </r>
    <r>
      <rPr>
        <sz val="9"/>
        <rFont val="Arial CE"/>
        <charset val="238"/>
      </rPr>
      <t xml:space="preserve"> (60W) port s 1kA přepěťovou ochranou, 2x DI s podporou vyvážených smyček, 1x programovatelné NO/NC RELÉ výstup, 2x RS485/1x RS422 BUS (podpora MIOS modulů, TCP server, UDP mode), USB port pro lokální management, redundantní vstup napájení, přepěťové ochrany na všech vstupech, EVENT MANAGEMENT: SMTP, TCP eventy, ETH eventy, HTTP klient (řízení kamer), 8x IPWatchdog.... , provozní teplota –40…+70°C, VLAN, QoS, IGMP, SNMPv2/v3, SNTP, instalace na rovný podklad nebo DIN35, 12VDC/24VDC/48VDC/12VAC/24VAC/56VDC, referenční typ Metel, 2G-2S.0.2.F-BOX-PoE-PP</t>
    </r>
  </si>
  <si>
    <t>Záložní akumulátor, 12V, 18 Ah, referenční typ PBQ, PBQ12150</t>
  </si>
  <si>
    <t>Optická kazeta pro 12 vláken (neosazená), včetně víka, referenční typ R&amp;M</t>
  </si>
  <si>
    <t>Nové přípojné místo NN (zajišťuje investor)</t>
  </si>
  <si>
    <t>Venkovní ocelový rozváděč vyhovující požadavkům EN 61439-1 (v certifikaci u TUV SUD), osazení: Zásuvka 230VAC typ E (CZ), zálohovatelný napájecí zdroj 48/24VDC/110W, přepěťová ochrana 1. + 2. stupeň, jistič 4A, proudový chránič, tamper kontakt, rozměry: Š400 x V600 x H250 mm, 230 V AC, referenční typ Metel, OH6425 - C4.A12.R.PB4.SE + O12-DIN</t>
  </si>
  <si>
    <t>Zřízení datového připojení ADSL od místního ISP, včetně pronájmu ADSL modemu (zajišťuje investor)</t>
  </si>
  <si>
    <t>Kabelový převěs (ocelové lano, upínáky, napínák, chránička, příplatek za flexo kabeláž)</t>
  </si>
  <si>
    <t>Část: Projekční rozpočet akce</t>
  </si>
  <si>
    <t>Venkovní IP kamera typu Speed Dome s integrovaným SFP slotem, Full HD (1080p), Den/Noc s IRC fitrem, 30x opt. zoom (4.5 až 135mm, P-Iris) + až 16x el. zoom, horizontální rozsah otáčení 0° až 360°, vertikálně -20° až +90°, 1/2.8" progressive scan CMOS, citlivost barva 0.01lx / BW 0.001lx při F=1.6, WDR 120dB, H.265/H.264/MJPEG, dual stream 2x 1080/30fps, ONVIF, Unicast/Multicast, DNR 3D/2D, funkce Defog, gyroskopický stabilizátor obrazu, inteligentní videoanalytické funkce, inteligentní detekce, preset 256x / trasa 8x / AutoPan 5x, 8x alarmový vstup/ 2x alarmový výstup, security mode heslo/802.1x/HTTPS/filtrace IP adres/digit. certifikace, audio 1x vstup/1x výstup, 1x Ethernet RJ45 10/100/1000Base-T, 1x SFP slot, kaskáda OEC, 1x RS485 PelcoP/D protokol, 1x slot pro mikroSD/SDHC/SDXC kartu 64GB, analogový videovýstup BNC, napájení 24VAC +/-25%/, 24VDC +/- 20%, PoE (bez vyhřívání), příkon 13W až 41W, odolnosti: IK 10/IP66/slaná mlha/přepětí 6kV/EMC kompatibilita dle IEC 61000-4-5, certifikace pro drážní aplikace dle EN 50121-4 a EN 50125-3, -40° až +60°C, rozměry ø220mm x 320mm, hmotnost 4kg, referenční výrobek Huawei, IPC6525-Z30</t>
  </si>
  <si>
    <t>Konzole pro montáž kamery, nástěnná, ref. typ Huawei, DTS-10C</t>
  </si>
  <si>
    <t>Adaptér pro montáž nástěnné konzole na stožár, ref. typ Huawei, ACC2306T-P</t>
  </si>
  <si>
    <t>Adaptér pro montáž nástěnné konzole na roh objektu, ref. typ Huawei, ACC2307T-C</t>
  </si>
  <si>
    <t>Full HD IP kamera venkovní typu Bullet s IR přísvitem  840nm do 30m, Den/Noc s IR-C filtrem, 1/2.5" 8 MP progressive scan CMOS 16:9, objektiv 4.1-12.8mm/F1.53 až F3.3/DC iris, motorické ovládání zoomu a AF, Color 0.08Lx / BW 0.08Lx/0Lx při IR zapnuto, H265/H264/MJPEG, rozlišení 4K(3840×2160)/30fps, BLC, WDR až 120dB, funkce Defog, stabilizace obrazu, 2D/3D DNR, ONVIF, security režim, inteligentní videoanalytické funkce, inteligentní detekce s kontaktním výstupem, 1x RJ45 10/100Base T, 1x RS485 (Pelco P/D), 2x digitální vstup/výstup, 1x audio vstup/výstup, stálý kompozitní výstup, slot pro mikroSD/SDHC/SDXC max. 64GB, napájení: PoE+ (IEEE 802.3at) -12VDC+/-25% - příkon 9. až 17.5W, odolnosti: IK10/IP66/slaná mlha/přepětí 6kV dle IEC 61000-4-5, certifikace pro drážní aplikace dle EN 50121-4 a EN 50125-3, rozměry 272.4×84.1×66.0 mm, -40°C do +60°C, váha 1.5kg, referenční výrobek Huawei, IPC6284-VRZ</t>
  </si>
  <si>
    <t>Propojovací krabička na systémový kabel, ref. typ ACC2501-HW</t>
  </si>
  <si>
    <t>Redukce pro uchycení konzoli kamery na stožár, ref. typ DTS-11C</t>
  </si>
  <si>
    <t>Systémová Full HD IP kamera na čtení RZ/SPZ v box provedení s vestavěným SFP modulem, Den/Noc s IR-C filtrem, 1/2,8" Sony Progressive CMOS, Auto Back focus, Ultra WDR / XWDR &gt; 120dB, šroubení pro CS mount objektiv s DC drive, 16:9, 0.002 Lux (color), 0.001 Lux (B/W) (F1.4, AGC ON), 1920x1080/60fps, konfigurovatelný dual/triple stream H.264 a MJPEG, ONVIF, AD, SFP+RJ45 LAN, digitální vstup/výstup, slot na microSD kartu, audio vstup/výstup, kompozitní výstup, napájení: 12/24 VDC/AC nebo PoE (IEEE 802.3at) typ. 5W, max. 8.6W, přepětová ochrana 6kV (dle IEC 61000-4-5), rozměry: 78 x 62.5 x 149.2, -20°C až +60°C, hmotnost 500 g, referenční výrobek Huawei IPC6125-WDL-FA</t>
  </si>
  <si>
    <t>Objektiv megapixel s rozšířenou projekcí obrazu pro 1/3", 1/2.7", 1/2.8" senzory, AI/DC, vari-focal 8 - 50mm, F1.2 - 360, CS, asférický, Low Dispersion, IR korekce, rozlišení 3 megapixely i při IR osvětlení, , ref. typ Tamron M13VG850IR</t>
  </si>
  <si>
    <t>Kompletní kryt s vyhříváním, dural, vyklápěcí, průchod kabelů vnitřkem konzoly, nebo průchodky 3x, IP66/54, (100x70x250 mm), 12/24VADC, ref. typ Videotec HOV32K2A000</t>
  </si>
  <si>
    <t>Vnější držák pro kryty HEP, HEG, Verso, Punto, délka 285 mm, průchod kabeláže, ref. typ Videotec WBOV2</t>
  </si>
  <si>
    <t>IR LED reflektor IP, externí, max. 350 m (10°), 850 nm, 24 V DC nebo PoE++, 49 W, vyměnitelné čočky 10°x10° (350m), 35°x10° (165 m) a 60°x25° (95 m), krytí IP66, pracovní teploty -50 až +50°C, referenční typ RayTec,  VAR2-IPPoE-i8-1</t>
  </si>
  <si>
    <t>Pracovní stanice pro systém Geutebrück platformu G-Core se softwarem G-View a G-Set s výstupem na dva monitory. Procesor Intel Core i7 řady 47xx, OS Windows 8.1 Pro 64bit - Cz OEM na SSD disku. Určeno pro montáž do 19" racku - výška 2U, nebo desktop. Video výstup 4x DP (VGA, DVI, HDMI lze pomocí volitelných redukcí - není součástí). Rozměry 457.2 x 430 x 88.1 mm., referenční typ G-ViewStation 2/2U</t>
  </si>
  <si>
    <t>Systémová ovládací klávesnice v nerez provedení pro platformu Geutebrück s Z-axis joystickem a LCD grafickým displayem, s možností ovládání jednotek platformy Geutberück připojené do serveru GeViSoft, připojení po RS232/RS422 nebo Ethernet 10/100Mbit, instalace na stůl nebo zápustná montáž, šest programovatelných tlačítek (F1-F6), systémové kontakty 4x vstup/1x výstup, napájení12VDC., včetně systémového nap. zdroje, referenční typ Geutebruck, MBeg/GCT-3X-LAN</t>
  </si>
  <si>
    <t>IP server řady G-Scope 6000+ s RAID úložištěm pro databázi - umožňuje nahrávat až 80 IP kamer přes licenci G-Core/CamConnect, G-Core video engine, komprese video MJPEG-H.264-H264CCTV-H265 (připraveno) / audio G.711(PCM) A-law, duální databáze (video/SQL), HTTPS, Privacy Masking, tamper-proof databázová architektura, watermarking, maximální rychlost zápisu do vnitřní databáze až 50MB/s (450Mbit/s), 8 slotů RAID pro HDD max. velikost databáze 96TB - aktuální 56TB při RAID5, Rozhraní: DVI-D, DisplayPort, VGA, USB 3.0 2x, USB 2.0 6x, audio vstup 1x mono, audio výstup 1x stereo, 1x RS232 s možností expandování, 1x Ethernet 1Gbit s možností expandování, 16 ovládacích vstupů / 8 reléových výstupů. HW klíč s licencemi: 3x G-View, G-Tect/AD, G-Tect/SV, SourcePrivacy, ClientPrivacy, GeViSoft. Možnost dolicencování videoanalýz: G-Tect/VMD, G-Tect/VMX, G-Tect/ANPR. Systém Windows Embedded 8.1 Industry (64 Bit) a SQL na SSD disku. Rozměr 482 x 133 x 543mm, 3U x 543mm pro 19" rack, napájení 110 - 240VAC/cca 240W, redundantní zdroje, hmotnost cca 24kg, referenční výrobek Geutebruck G-Scope/6000+</t>
  </si>
  <si>
    <t>Serverový harddisk pro provoz 24/7, kapacita 8TB, otáčky 7200 ot/m, 64MB cache,  až 2,5 miliony hodin MTBF, určeno pro servery s vysokou dostupností a pole úložišť, záruka 5 let.</t>
  </si>
  <si>
    <t>Přídavná síťová karta serverová 2x 1Gbit</t>
  </si>
  <si>
    <t>Monitorovací operátorská platforma až 128 kamer, licence na 3 operátorských pracovišťě bez podpory vzdálených pracovišť, kompletní audit operátorů, dynamická mapová nástavba, pokročilá správa poplachů včetně delegování pravomocí, podpora virtuální matice, komunikace mezi operátory, plná podpora standardizované SQL databáze, podpora ActiveDirectory, podpora FailOver u kamer a serverů jako rozšíření - například G-SIM Express)</t>
  </si>
  <si>
    <t>APMS Server na rozpoznávání RZ/SPZ pro 50 pps @ Mjpeg s procesorem Intel Core i7-7700K / LGA1151, OS CentOS 6.9 na 120GB SSD disku. Určeno pro montáž do 19" racku - výška 2U. Video výstup 1x DP nebo DVI nebo HDMI. 16GB RAM, napájení 230VAC, rozměry 457.2 x 430 x 88.1 mm.</t>
  </si>
  <si>
    <t>Základní modul pro systém VAITS (Video Analysys Inteligent Traffic System) připojení a zpacování maximálně z 10 kamer (ukládání, zpracování, přístupy přes web, statistiky, zájmové databáze, napojení na databáze PČR a MV)</t>
  </si>
  <si>
    <t>SW modul pro rozpoznávání RZ/SPZ vozidel - standard</t>
  </si>
  <si>
    <t>Rozpoznání modelů a výrobců vozidel včetně barvy - 70 výrobců a 500 modelů vozidel</t>
  </si>
  <si>
    <t>Licence pro IP kamery pro platformu G-core, podpora velkého množství výrobců kamer třetích stran včetně podpory univerzálních standardů ONVIF nebo RTSP</t>
  </si>
  <si>
    <t>Adaptér pro uchycení konzol na stožár o průměru 65 - 110 mm, ref. typ Videotec SFPA</t>
  </si>
  <si>
    <t>Sloupek pro kameru, výška cca. 3 m, referenční typ Atyp konstrukce</t>
  </si>
  <si>
    <t>Venkovní ocelový rozváděč , osazení: Zásuvka 230VAC typ E (CZ), zálohovatelný napájecí zdroj 48/24VDC/110W, přepěťová ochrana 1. + 2. stupeň, jistič 4A, proudový chránič, tamper kontakt, rozměry: Š400 x V600 x H250 mm</t>
  </si>
  <si>
    <t xml:space="preserve">Průmyslový switch, 2x 1Gbit, 4x 10/100Mbit porty 802.3at PoE typ A 30W na jeden port (celkem 120W), napájení 44- 57 VDC </t>
  </si>
  <si>
    <t>Licence pro IP kamery</t>
  </si>
  <si>
    <t>Poč.</t>
  </si>
  <si>
    <t>Instalační materiál: datová a silová kabeláž, chráničky</t>
  </si>
  <si>
    <t>Vysokozdvižná plošina (pronájem)</t>
  </si>
  <si>
    <t>Dílčí soubor: Dispečink MKDS</t>
  </si>
  <si>
    <t>Síťový videorekorder pro 32 kanálů s max. rozlišením až 12Mpx na kanál s možností živého zobrazení a ukládání záznamu z jednotlivých kanálů. Šířka vstupního pásma až 320Mbps, šířka výstupnýho pásma až 256Mbps. Možnost přepnutí do Ultra High definition modu pro práci skamerami s rozlišením až 32Mpx. Podpora RAID v konfiguraci RAID 0,1,5,6,10 a N+1 hot spare. Podpora až 8 SATA HDD do velikosti až 10TB pro každý disk s podporou hot-plug. Integrovaný 2x HDMI výstup (jeden s podporou 4k rozlišení). Integrované dvě 1G síťové rozhraní s podporou funkcí multi-adresa, nebo tolerance chyby jednoho ze síťových rozhraní. Integrované alarmové vstupy/výstupy v poměru 16/4. Integrované 2x USD 2.0, 1x USB 3.0 a 1x eSATA rozhraní. Operační systém linux, který je provozován v redundantní formě. Podpora všech inteligentních funkcí navrhovaných kamer.Napájení od 100VAC do 240 VAC, od 50Hz do 60Hz. Spotřeba maximálně 30W bez HDD, Provozní teploty od -10°C do +55°C. Rackové provedení ve velikosti do 2U</t>
  </si>
  <si>
    <t>Rack, 19", stojanové provedení, 42U, Š600xH800xV2050 mm, prosklené dveře, uzamykatelný, 2 základní nosníky, 2 střešní/podlahové plechy s výřezy pro zavedení kabelů s kartáčovými lištami, 2 bočnice s možností uzamčení, 1 prosklené dveře s možností uzamčení, bezpečnostní zámek 3524 E, spojovací prvky pro rychlou montáž bez nářadí, uzemňovací sada pro systémové uzemnění všech součástí skříňky, 19" montážní rám</t>
  </si>
  <si>
    <t>Switch L2, rozšiřitelný na stohování, 19“ provedení, výška 1U, stohovatelný bez snížení počtu ethernet portů, 24 portů 10/100/1000 Mbps, PoE (IEEE 802.3af) a PoE+ (IEEE 802.3at, 30W/port), min. dostupný výkon pro napájení PoE portů 370 W, počet portů 10 Gbit/s 4x SFP, osazení transcievery, možnost připojit externí redundantní zdroj, minimální propustnost přepínacího subsystému 200 Gbit/s, výkon switche min. 120 milionu paketů/vteřinu, rychlost stohovacího propojení alespoň 80 Gbit/s, minimální počet MAC adres 15 000, minimální počet přepínačů ve stohu  8 ks</t>
  </si>
  <si>
    <t>Patch panel, 19", 1U, 24xRJ45, kat. 6A, STP, černý, plně osazený</t>
  </si>
  <si>
    <t>Instalační materiál: datová a silová kabeláž, lišty</t>
  </si>
  <si>
    <t>Informační tabule označující monitorovaný prostor s textem "Tento prostor je pod nepřetržitým dohledem kamer městské policie", venkovní provedení.</t>
  </si>
  <si>
    <t>Komunikační stožár pro MW pojítka vč. příslušenství</t>
  </si>
  <si>
    <t>Serverový harddisk pro provoz 24/7, kapacita 8TB, otáčky 7200 ot/m, 64MB cache,  až 2,5 miliony hodin MTBF určeno pro servery.</t>
  </si>
  <si>
    <t>Zřízení neměřeného odběru v místě instalace MW pojítka</t>
  </si>
  <si>
    <t>Konfigurace kamerových bodů, nastavení kamer, přístupových oprávnění</t>
  </si>
  <si>
    <t>Měření MW pojítek</t>
  </si>
  <si>
    <t xml:space="preserve"> </t>
  </si>
  <si>
    <t>Akce: Projektová dokumentace městského kamerového systému v Králově Dvoře</t>
  </si>
  <si>
    <t>Kamerový bod C01 - Plzeňská – Spojovací</t>
  </si>
  <si>
    <t>Dílčí soubor: Plzeňská – Spojovací</t>
  </si>
  <si>
    <t>AkuBox pro napájení kamery z akumulátorů z VO 2048 Wh/18 h</t>
  </si>
  <si>
    <t>Venkovní pevná IP kamera, 1/1.8″ CMOS senzorem1/1.8″ CMOS senzorem s progresivním skenováním, snímkovací frekvencí až 30sn/s, s rozlišením 2680 ×1520 (4Mpx). Citlivost 0.0001 Lux @ (F1.2, AGC ON), WDR 140dB,  objektiv 2.8 až 12 mm, IR přísvit 50m, 5 video streamů, přesnost rozpoznání RZ ≥98%, konzole na sloup</t>
  </si>
  <si>
    <t>Dílčí soubor: Plzeňská – Jungmannova</t>
  </si>
  <si>
    <t>Kamerový bod C02 - Plzeňská – Jungmannova</t>
  </si>
  <si>
    <t>Venkovní pevná panoramatická IP kamera, 20 Mpx s IR přísvitem, modul: 4 x 1/2.7’’ Progressive Scan CMOS, citlivost: barva 0.0125 Lux @ (F2.0, AGC ZAP.), Č/B: 0.0025Lux @ (F2.0, AGC ZAP.), rozlišení: 25fps (2560 x 1920, 1920 × 1080), objektiv: 4x 2.8-12mm, úhel záběru: 30°-110°, D-WDR, 3D-DNR, H.25/H.264, inteligentní funkce: 7 typů, podpora Micro SD/SDHC/SDXC karty až 128GB, audio 1/1, poplachové I/O 2/2, napájení: 12VDC/24VAC/22W, PoE+, dosah IR 30m, provozní teplota: -30 °C – 60 °C, IP66, konzole na sloup</t>
  </si>
  <si>
    <t>Venkovní MW spoj 5 GHz, počet bezdrátových WLAN rozhraní 1, počet LAN rozhraní 2</t>
  </si>
  <si>
    <t>Venkovní MW spoj 5 GHz, počet bezdrátových WLAN rozhraní 1, počet LAN rozhraní 3</t>
  </si>
  <si>
    <t>Dílčí soubor: Plzeňská – Tyršova</t>
  </si>
  <si>
    <t>Kamerový bod C03 - Plzeňská – Tyršova</t>
  </si>
  <si>
    <t>Dílčí soubor: Plzeňská – nájezd D5</t>
  </si>
  <si>
    <t>Kamerový bod C04 - Plzeňská – nájezd D5</t>
  </si>
  <si>
    <t>Pasívní anténa pro MW spoj, průměr 35 cm</t>
  </si>
  <si>
    <t>Dílčí soubor: Alexandra Hesse – Fučíkova</t>
  </si>
  <si>
    <t>Kamerový bod C05 - Alexandra Hesse – Fučíkova</t>
  </si>
  <si>
    <t>Dílčí soubor: Záhořany</t>
  </si>
  <si>
    <t>Kamerový bod C06 - Záhořany</t>
  </si>
  <si>
    <t>Pasívní anténa pro MW spoj, průměr 65 cm</t>
  </si>
  <si>
    <t>Dílčí soubor: Popovice</t>
  </si>
  <si>
    <t>Kamerový bod C07 - Popovice</t>
  </si>
  <si>
    <t>Kamerový bod C08 - Tovární – Bezručova</t>
  </si>
  <si>
    <t>Dílčí soubor: Tovární – Bezručova</t>
  </si>
  <si>
    <t>Dokumentace pro výběr zhotovitele – MKDS Králův Dvůr</t>
  </si>
  <si>
    <t>Dílčí soubor: Retranslace  - komín</t>
  </si>
  <si>
    <t>Pomocná konstrukce pro MW pojítka vč. příslušenství</t>
  </si>
  <si>
    <t>Konfigurace MV spojů</t>
  </si>
  <si>
    <t>Retranslační bod komín</t>
  </si>
  <si>
    <t>Venkovní MW páteřní spoj 5GHz, jednotka master M4, počet bezdrátových směrů WLAN 4, počet LAN rozhraní 3</t>
  </si>
  <si>
    <t>Venkovní MW páteřní spoj 5GHz, jednotka S4, počet bezdrátových směrů WLAN 5 (pro příjem 4), počet LAN rozhraní 3</t>
  </si>
  <si>
    <t>Interface pro čtení RZ, komunikační rozhraní pro CAKV</t>
  </si>
  <si>
    <t>SW licence pro čtení RZ - 1 kamera</t>
  </si>
  <si>
    <t>Monitorovací operátorská platforma SW, licence operátorského praciviště</t>
  </si>
  <si>
    <t>Venkovní pevná IP kamera, 1/1.8″ CMOS senzorem1/1.8″ CMOS senzorem s progresivním skenováním, snímkovací frekvencí až 30sn/s, s rozlišením 2680 ×1520 (4Mpx). Citlivost olor: 0.0005 Lux/F1.2; B/W: 0.0003 Lux /F1.2, WDR 140dB,  objektiv 2.8 až 12 mm, IR přísvit 50m, 5 video streamů, přesnost rozpoznání RZ ≥98%, konzole na sloup</t>
  </si>
  <si>
    <t>Venkovní pevná panoramatická IP kamera, 20 Mpx (4x5 MP)s IR přísvitem, modul: 4 x 1/2.4’’ Progressive Scan CMOS, citlivost: 0.005 Lux @ (F1.2, AGC ON),B/W: 0.002 Lux @ (F1.2, AGC ON), rozlišení: 25fps (2560 x 1920, 1920 × 1080), objektiv: 4x 2.8-8mm, úhel záběru: 48.9°-96.5°, D-WDR, 3D-DNR, H.25/H.264, inteligentní funkce: 7 typů, podpora Micro SD/SDHC/SDXC karty až 128GB, audio 1/1, poplachové I/O 2/2, napájení: 12VDC/24VAC/22W, PoE+, dosah IR 30m, provozní teplota: -40 °C – 60 °C, IP67, IK10, konzole na sloup</t>
  </si>
  <si>
    <t xml:space="preserve">Pracovní stanice s výstupem na dva monitory. Procesor Intel Core i7 řady 47xx, OS Windows 11 Pro 64bit - Cz OEM na SSD disku. Určeno pro montáž do 19" racku - výška 2U, nebo desktop. Video výstup 4x DP (VGA, DVI, HDMI) </t>
  </si>
  <si>
    <t>Výškové práce</t>
  </si>
  <si>
    <t>&lt;</t>
  </si>
</sst>
</file>

<file path=xl/styles.xml><?xml version="1.0" encoding="utf-8"?>
<styleSheet xmlns="http://schemas.openxmlformats.org/spreadsheetml/2006/main">
  <numFmts count="6">
    <numFmt numFmtId="6" formatCode="#,##0\ &quot;Kč&quot;;[Red]\-#,##0\ &quot;Kč&quot;"/>
    <numFmt numFmtId="8" formatCode="#,##0.00\ &quot;Kč&quot;;[Red]\-#,##0.00\ &quot;Kč&quot;"/>
    <numFmt numFmtId="44" formatCode="_-* #,##0.00\ &quot;Kč&quot;_-;\-* #,##0.00\ &quot;Kč&quot;_-;_-* &quot;-&quot;??\ &quot;Kč&quot;_-;_-@_-"/>
    <numFmt numFmtId="164" formatCode="#,##0;&quot;CHYBA&quot;;&quot;-&quot;"/>
    <numFmt numFmtId="165" formatCode="[$-405]mmmm\ yy;@"/>
    <numFmt numFmtId="166" formatCode="#,##0.0;&quot;CHYBA&quot;;&quot;-&quot;"/>
  </numFmts>
  <fonts count="29">
    <font>
      <sz val="11"/>
      <color theme="1"/>
      <name val="Calibri"/>
      <family val="2"/>
      <charset val="238"/>
      <scheme val="minor"/>
    </font>
    <font>
      <sz val="11"/>
      <color indexed="8"/>
      <name val="Calibri"/>
      <family val="2"/>
      <charset val="238"/>
    </font>
    <font>
      <b/>
      <sz val="10"/>
      <name val="Arial CE"/>
      <family val="2"/>
      <charset val="238"/>
    </font>
    <font>
      <sz val="10"/>
      <name val="Arial CE"/>
      <family val="2"/>
      <charset val="238"/>
    </font>
    <font>
      <b/>
      <sz val="12"/>
      <name val="Arial CE"/>
      <family val="2"/>
      <charset val="238"/>
    </font>
    <font>
      <sz val="10"/>
      <name val="Arial CE"/>
      <charset val="238"/>
    </font>
    <font>
      <b/>
      <i/>
      <sz val="12"/>
      <name val="Arial CE"/>
      <family val="2"/>
      <charset val="238"/>
    </font>
    <font>
      <b/>
      <sz val="10"/>
      <name val="Arial CE"/>
      <charset val="238"/>
    </font>
    <font>
      <sz val="9"/>
      <name val="Arial CE"/>
      <family val="2"/>
      <charset val="238"/>
    </font>
    <font>
      <b/>
      <sz val="9"/>
      <name val="Arial CE"/>
      <family val="2"/>
      <charset val="238"/>
    </font>
    <font>
      <sz val="12"/>
      <name val="Arial CE"/>
      <family val="2"/>
      <charset val="238"/>
    </font>
    <font>
      <b/>
      <sz val="12"/>
      <color rgb="FFC00000"/>
      <name val="Arial CE"/>
      <family val="2"/>
      <charset val="238"/>
    </font>
    <font>
      <b/>
      <sz val="9"/>
      <name val="Arial CE"/>
      <charset val="238"/>
    </font>
    <font>
      <sz val="9"/>
      <name val="Arial CE"/>
      <charset val="238"/>
    </font>
    <font>
      <sz val="12"/>
      <color theme="4" tint="0.79998168889431442"/>
      <name val="Arial CE"/>
      <family val="2"/>
      <charset val="238"/>
    </font>
    <font>
      <sz val="10"/>
      <color theme="0"/>
      <name val="Arial CE"/>
      <family val="2"/>
      <charset val="238"/>
    </font>
    <font>
      <sz val="9"/>
      <color theme="0"/>
      <name val="Arial CE"/>
      <family val="2"/>
      <charset val="238"/>
    </font>
    <font>
      <b/>
      <sz val="10"/>
      <color theme="0"/>
      <name val="Arial CE"/>
      <family val="2"/>
      <charset val="238"/>
    </font>
    <font>
      <b/>
      <sz val="10"/>
      <color theme="4" tint="0.59999389629810485"/>
      <name val="Arial CE"/>
      <family val="2"/>
      <charset val="238"/>
    </font>
    <font>
      <b/>
      <sz val="9"/>
      <color theme="4" tint="0.59999389629810485"/>
      <name val="Arial CE"/>
      <family val="2"/>
      <charset val="238"/>
    </font>
    <font>
      <b/>
      <sz val="10"/>
      <color rgb="FFFF0000"/>
      <name val="Arial CE"/>
      <charset val="238"/>
    </font>
    <font>
      <b/>
      <i/>
      <sz val="14"/>
      <name val="Arial CE"/>
      <family val="2"/>
      <charset val="238"/>
    </font>
    <font>
      <i/>
      <sz val="10"/>
      <name val="Arial CE"/>
      <family val="2"/>
      <charset val="238"/>
    </font>
    <font>
      <b/>
      <sz val="11"/>
      <color theme="1"/>
      <name val="Arial CE"/>
      <family val="2"/>
      <charset val="238"/>
    </font>
    <font>
      <sz val="11"/>
      <color theme="1"/>
      <name val="Arial CE"/>
      <family val="2"/>
      <charset val="238"/>
    </font>
    <font>
      <b/>
      <sz val="11"/>
      <color theme="1"/>
      <name val="Arial CE"/>
      <charset val="238"/>
    </font>
    <font>
      <sz val="11"/>
      <color theme="1"/>
      <name val="Arial CE"/>
      <charset val="238"/>
    </font>
    <font>
      <b/>
      <i/>
      <sz val="12"/>
      <color rgb="FFFF0000"/>
      <name val="Arial CE"/>
      <family val="2"/>
      <charset val="238"/>
    </font>
    <font>
      <sz val="11"/>
      <color rgb="FFFF0000"/>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s>
  <borders count="10">
    <border>
      <left/>
      <right/>
      <top/>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5" fillId="0" borderId="0" applyProtection="0"/>
  </cellStyleXfs>
  <cellXfs count="111">
    <xf numFmtId="0" fontId="0" fillId="0" borderId="0" xfId="0"/>
    <xf numFmtId="0" fontId="3" fillId="0" borderId="0" xfId="2" applyFont="1" applyAlignment="1">
      <alignment horizontal="left" vertical="top" wrapText="1"/>
    </xf>
    <xf numFmtId="1" fontId="3" fillId="0" borderId="1" xfId="2" applyNumberFormat="1" applyFont="1" applyBorder="1" applyAlignment="1">
      <alignment horizontal="center" vertical="top" wrapText="1"/>
    </xf>
    <xf numFmtId="49" fontId="3" fillId="0" borderId="1" xfId="2" applyNumberFormat="1" applyFont="1" applyBorder="1" applyAlignment="1">
      <alignment horizontal="left" vertical="top" wrapText="1"/>
    </xf>
    <xf numFmtId="49" fontId="3" fillId="0" borderId="1" xfId="2" applyNumberFormat="1" applyFont="1" applyBorder="1" applyAlignment="1">
      <alignment horizontal="center" vertical="top" wrapText="1"/>
    </xf>
    <xf numFmtId="49" fontId="4" fillId="0" borderId="0" xfId="2" applyNumberFormat="1" applyFont="1" applyAlignment="1" applyProtection="1">
      <alignment horizontal="left" vertical="top"/>
      <protection locked="0"/>
    </xf>
    <xf numFmtId="49" fontId="4" fillId="0" borderId="2" xfId="2" applyNumberFormat="1" applyFont="1" applyBorder="1" applyAlignment="1" applyProtection="1">
      <alignment horizontal="left" vertical="top" wrapText="1"/>
      <protection locked="0"/>
    </xf>
    <xf numFmtId="1" fontId="6" fillId="0" borderId="0" xfId="2" applyNumberFormat="1" applyFont="1" applyAlignment="1">
      <alignment horizontal="left" vertical="top"/>
    </xf>
    <xf numFmtId="49" fontId="4" fillId="0" borderId="0" xfId="2" applyNumberFormat="1" applyFont="1" applyAlignment="1">
      <alignment horizontal="left" vertical="top" wrapText="1"/>
    </xf>
    <xf numFmtId="0" fontId="7" fillId="0" borderId="0" xfId="2" applyFont="1" applyAlignment="1">
      <alignment horizontal="center" vertical="top" wrapText="1"/>
    </xf>
    <xf numFmtId="49" fontId="7" fillId="0" borderId="0" xfId="2" applyNumberFormat="1" applyFont="1" applyAlignment="1">
      <alignment horizontal="center" vertical="top" wrapText="1"/>
    </xf>
    <xf numFmtId="49" fontId="2" fillId="0" borderId="0" xfId="2" applyNumberFormat="1" applyFont="1" applyAlignment="1">
      <alignment horizontal="center" vertical="center" wrapText="1"/>
    </xf>
    <xf numFmtId="3" fontId="2" fillId="0" borderId="0" xfId="2" applyNumberFormat="1" applyFont="1" applyAlignment="1">
      <alignment horizontal="center" vertical="center" wrapText="1"/>
    </xf>
    <xf numFmtId="49" fontId="3" fillId="0" borderId="0" xfId="2" applyNumberFormat="1" applyFont="1" applyAlignment="1">
      <alignment horizontal="left" vertical="top" wrapText="1"/>
    </xf>
    <xf numFmtId="0" fontId="5" fillId="0" borderId="0" xfId="2"/>
    <xf numFmtId="0" fontId="3" fillId="0" borderId="0" xfId="2" applyFont="1"/>
    <xf numFmtId="1" fontId="3" fillId="0" borderId="0" xfId="2" applyNumberFormat="1" applyFont="1" applyAlignment="1">
      <alignment horizontal="center" vertical="top" wrapText="1"/>
    </xf>
    <xf numFmtId="49" fontId="3" fillId="0" borderId="0" xfId="2" applyNumberFormat="1" applyFont="1" applyAlignment="1">
      <alignment horizontal="center" vertical="top" wrapText="1"/>
    </xf>
    <xf numFmtId="3" fontId="3" fillId="0" borderId="0" xfId="2" applyNumberFormat="1" applyFont="1" applyAlignment="1">
      <alignment horizontal="center" vertical="top" wrapText="1"/>
    </xf>
    <xf numFmtId="3" fontId="10" fillId="0" borderId="0" xfId="2" applyNumberFormat="1" applyFont="1" applyAlignment="1">
      <alignment horizontal="center" vertical="top" wrapText="1"/>
    </xf>
    <xf numFmtId="3" fontId="3" fillId="0" borderId="0" xfId="2" applyNumberFormat="1" applyFont="1" applyAlignment="1">
      <alignment horizontal="left" vertical="top" wrapText="1"/>
    </xf>
    <xf numFmtId="0" fontId="10" fillId="0" borderId="0" xfId="2" applyFont="1" applyAlignment="1">
      <alignment horizontal="left" vertical="top" wrapText="1"/>
    </xf>
    <xf numFmtId="1" fontId="7" fillId="2" borderId="4" xfId="2" applyNumberFormat="1" applyFont="1" applyFill="1" applyBorder="1" applyAlignment="1">
      <alignment horizontal="center" vertical="center" wrapText="1"/>
    </xf>
    <xf numFmtId="49" fontId="7" fillId="2" borderId="4" xfId="2" applyNumberFormat="1" applyFont="1" applyFill="1" applyBorder="1" applyAlignment="1">
      <alignment horizontal="center" vertical="center" wrapText="1"/>
    </xf>
    <xf numFmtId="3" fontId="7" fillId="2" borderId="4" xfId="2" quotePrefix="1" applyNumberFormat="1" applyFont="1" applyFill="1" applyBorder="1" applyAlignment="1">
      <alignment horizontal="center" vertical="center" wrapText="1"/>
    </xf>
    <xf numFmtId="3" fontId="2" fillId="2" borderId="4" xfId="2" applyNumberFormat="1" applyFont="1" applyFill="1" applyBorder="1" applyAlignment="1">
      <alignment horizontal="center" vertical="center" wrapText="1"/>
    </xf>
    <xf numFmtId="0" fontId="2" fillId="3" borderId="6" xfId="2" applyFont="1" applyFill="1" applyBorder="1" applyAlignment="1">
      <alignment horizontal="center"/>
    </xf>
    <xf numFmtId="1" fontId="9" fillId="3" borderId="6" xfId="2" applyNumberFormat="1" applyFont="1" applyFill="1" applyBorder="1" applyAlignment="1" applyProtection="1">
      <alignment horizontal="left" vertical="center"/>
      <protection locked="0"/>
    </xf>
    <xf numFmtId="49" fontId="10" fillId="2" borderId="6" xfId="2" applyNumberFormat="1" applyFont="1" applyFill="1" applyBorder="1" applyAlignment="1">
      <alignment horizontal="left" vertical="center" wrapText="1"/>
    </xf>
    <xf numFmtId="49" fontId="10" fillId="2" borderId="6" xfId="2" applyNumberFormat="1" applyFont="1" applyFill="1" applyBorder="1" applyAlignment="1">
      <alignment horizontal="center" vertical="center" wrapText="1"/>
    </xf>
    <xf numFmtId="6" fontId="4" fillId="2" borderId="6" xfId="2" applyNumberFormat="1" applyFont="1" applyFill="1" applyBorder="1" applyAlignment="1">
      <alignment horizontal="right" vertical="center" wrapText="1"/>
    </xf>
    <xf numFmtId="6" fontId="11" fillId="2" borderId="6" xfId="2" applyNumberFormat="1" applyFont="1" applyFill="1" applyBorder="1" applyAlignment="1">
      <alignment horizontal="right" vertical="center" wrapText="1"/>
    </xf>
    <xf numFmtId="1" fontId="7" fillId="2" borderId="3" xfId="2" applyNumberFormat="1" applyFont="1" applyFill="1" applyBorder="1" applyAlignment="1">
      <alignment horizontal="center" vertical="center" wrapText="1"/>
    </xf>
    <xf numFmtId="1" fontId="2" fillId="2" borderId="3" xfId="2" applyNumberFormat="1" applyFont="1" applyFill="1" applyBorder="1" applyAlignment="1">
      <alignment horizontal="center" vertical="center" wrapText="1"/>
    </xf>
    <xf numFmtId="1" fontId="8" fillId="0" borderId="7" xfId="2" applyNumberFormat="1" applyFont="1" applyBorder="1" applyAlignment="1">
      <alignment horizontal="center" vertical="center"/>
    </xf>
    <xf numFmtId="1" fontId="8" fillId="0" borderId="6" xfId="2" applyNumberFormat="1" applyFont="1" applyBorder="1" applyAlignment="1">
      <alignment horizontal="center" vertical="center"/>
    </xf>
    <xf numFmtId="1" fontId="9" fillId="3" borderId="5" xfId="2" applyNumberFormat="1" applyFont="1" applyFill="1" applyBorder="1" applyAlignment="1">
      <alignment horizontal="left" vertical="center"/>
    </xf>
    <xf numFmtId="1" fontId="3" fillId="0" borderId="0" xfId="2" applyNumberFormat="1" applyFont="1" applyAlignment="1">
      <alignment horizontal="center" vertical="center" wrapText="1"/>
    </xf>
    <xf numFmtId="49" fontId="8" fillId="0" borderId="7" xfId="2" applyNumberFormat="1" applyFont="1" applyBorder="1" applyAlignment="1" applyProtection="1">
      <alignment horizontal="center" vertical="center"/>
      <protection locked="0"/>
    </xf>
    <xf numFmtId="49" fontId="8" fillId="0" borderId="6" xfId="2" applyNumberFormat="1" applyFont="1" applyBorder="1" applyAlignment="1" applyProtection="1">
      <alignment horizontal="center" vertical="center"/>
      <protection locked="0"/>
    </xf>
    <xf numFmtId="49" fontId="8" fillId="0" borderId="8" xfId="2" applyNumberFormat="1" applyFont="1" applyBorder="1" applyAlignment="1" applyProtection="1">
      <alignment horizontal="center" vertical="center"/>
      <protection locked="0"/>
    </xf>
    <xf numFmtId="49" fontId="8" fillId="0" borderId="0" xfId="2" applyNumberFormat="1" applyFont="1" applyAlignment="1" applyProtection="1">
      <alignment horizontal="left" vertical="center" wrapText="1"/>
      <protection locked="0"/>
    </xf>
    <xf numFmtId="49" fontId="8" fillId="0" borderId="0" xfId="2" applyNumberFormat="1" applyFont="1" applyAlignment="1">
      <alignment horizontal="left" vertical="center" wrapText="1"/>
    </xf>
    <xf numFmtId="49" fontId="3" fillId="0" borderId="0" xfId="2" applyNumberFormat="1" applyFont="1" applyAlignment="1">
      <alignment horizontal="left" vertical="center" wrapText="1"/>
    </xf>
    <xf numFmtId="164" fontId="8" fillId="0" borderId="7" xfId="2" applyNumberFormat="1" applyFont="1" applyBorder="1" applyAlignment="1" applyProtection="1">
      <alignment horizontal="center" vertical="center"/>
      <protection locked="0"/>
    </xf>
    <xf numFmtId="164" fontId="8" fillId="0" borderId="6" xfId="2" applyNumberFormat="1" applyFont="1" applyBorder="1" applyAlignment="1" applyProtection="1">
      <alignment horizontal="center" vertical="center"/>
      <protection locked="0"/>
    </xf>
    <xf numFmtId="164" fontId="8" fillId="0" borderId="8" xfId="2" applyNumberFormat="1" applyFont="1" applyBorder="1" applyAlignment="1" applyProtection="1">
      <alignment horizontal="center" vertical="center"/>
      <protection locked="0"/>
    </xf>
    <xf numFmtId="0" fontId="9" fillId="3" borderId="6" xfId="2" applyFont="1" applyFill="1" applyBorder="1" applyAlignment="1" applyProtection="1">
      <alignment horizontal="center" vertical="center"/>
      <protection locked="0"/>
    </xf>
    <xf numFmtId="49" fontId="8" fillId="0" borderId="0" xfId="2" applyNumberFormat="1" applyFont="1" applyAlignment="1" applyProtection="1">
      <alignment horizontal="center" vertical="center" wrapText="1"/>
      <protection locked="0"/>
    </xf>
    <xf numFmtId="49" fontId="8" fillId="0" borderId="0" xfId="2" applyNumberFormat="1" applyFont="1" applyAlignment="1">
      <alignment horizontal="center" vertical="center" wrapText="1"/>
    </xf>
    <xf numFmtId="49" fontId="3" fillId="0" borderId="0" xfId="2" applyNumberFormat="1" applyFont="1" applyAlignment="1">
      <alignment horizontal="center" vertical="center" wrapText="1"/>
    </xf>
    <xf numFmtId="44" fontId="8" fillId="0" borderId="7" xfId="1" applyFont="1" applyBorder="1" applyAlignment="1" applyProtection="1">
      <alignment horizontal="right" vertical="center"/>
      <protection locked="0"/>
    </xf>
    <xf numFmtId="44" fontId="9" fillId="3" borderId="6" xfId="1" applyFont="1" applyFill="1" applyBorder="1" applyAlignment="1" applyProtection="1">
      <alignment horizontal="left" vertical="center"/>
      <protection locked="0"/>
    </xf>
    <xf numFmtId="1" fontId="6" fillId="0" borderId="0" xfId="2" applyNumberFormat="1" applyFont="1" applyAlignment="1" applyProtection="1">
      <alignment horizontal="left" vertical="center"/>
      <protection locked="0"/>
    </xf>
    <xf numFmtId="166" fontId="8" fillId="0" borderId="7" xfId="2" applyNumberFormat="1" applyFont="1" applyBorder="1" applyAlignment="1" applyProtection="1">
      <alignment horizontal="center" vertical="center"/>
      <protection locked="0"/>
    </xf>
    <xf numFmtId="1" fontId="14" fillId="2" borderId="5" xfId="2" applyNumberFormat="1" applyFont="1" applyFill="1" applyBorder="1" applyAlignment="1">
      <alignment horizontal="center" vertical="center" wrapText="1"/>
    </xf>
    <xf numFmtId="1" fontId="15" fillId="0" borderId="0" xfId="2" applyNumberFormat="1" applyFont="1" applyAlignment="1">
      <alignment horizontal="center" vertical="center" wrapText="1"/>
    </xf>
    <xf numFmtId="1" fontId="16" fillId="0" borderId="0" xfId="2" applyNumberFormat="1" applyFont="1" applyAlignment="1">
      <alignment horizontal="center" vertical="center" wrapText="1"/>
    </xf>
    <xf numFmtId="1" fontId="17" fillId="0" borderId="0" xfId="2" applyNumberFormat="1" applyFont="1" applyAlignment="1">
      <alignment horizontal="center" vertical="center" wrapText="1"/>
    </xf>
    <xf numFmtId="0" fontId="18" fillId="3" borderId="5" xfId="2" applyFont="1" applyFill="1" applyBorder="1" applyAlignment="1">
      <alignment horizontal="center" vertical="center"/>
    </xf>
    <xf numFmtId="0" fontId="19" fillId="3" borderId="5" xfId="2" applyFont="1" applyFill="1" applyBorder="1" applyAlignment="1">
      <alignment horizontal="center" vertical="center"/>
    </xf>
    <xf numFmtId="44" fontId="8" fillId="0" borderId="7" xfId="1" applyFont="1" applyFill="1" applyBorder="1" applyAlignment="1" applyProtection="1">
      <alignment horizontal="right" vertical="center"/>
      <protection locked="0"/>
    </xf>
    <xf numFmtId="0" fontId="3" fillId="0" borderId="0" xfId="2" applyFont="1" applyAlignment="1">
      <alignment horizontal="center" vertical="top" wrapText="1"/>
    </xf>
    <xf numFmtId="3" fontId="20" fillId="2" borderId="4" xfId="2" quotePrefix="1" applyNumberFormat="1" applyFont="1" applyFill="1" applyBorder="1" applyAlignment="1">
      <alignment horizontal="center" vertical="center" wrapText="1"/>
    </xf>
    <xf numFmtId="49" fontId="8" fillId="0" borderId="7" xfId="2" applyNumberFormat="1" applyFont="1" applyBorder="1" applyAlignment="1" applyProtection="1">
      <alignment horizontal="left" vertical="center"/>
      <protection locked="0"/>
    </xf>
    <xf numFmtId="49" fontId="13" fillId="0" borderId="7" xfId="2" applyNumberFormat="1" applyFont="1" applyBorder="1" applyAlignment="1" applyProtection="1">
      <alignment horizontal="left" vertical="center"/>
      <protection locked="0"/>
    </xf>
    <xf numFmtId="1" fontId="21" fillId="0" borderId="0" xfId="2" applyNumberFormat="1" applyFont="1" applyAlignment="1">
      <alignment horizontal="left"/>
    </xf>
    <xf numFmtId="1" fontId="21" fillId="0" borderId="0" xfId="2" applyNumberFormat="1" applyFont="1" applyAlignment="1">
      <alignment horizontal="centerContinuous"/>
    </xf>
    <xf numFmtId="1" fontId="22" fillId="0" borderId="9" xfId="2" applyNumberFormat="1" applyFont="1" applyBorder="1" applyAlignment="1" applyProtection="1">
      <alignment vertical="top"/>
      <protection locked="0"/>
    </xf>
    <xf numFmtId="0" fontId="3" fillId="0" borderId="0" xfId="2" applyFont="1" applyAlignment="1">
      <alignment horizontal="left" vertical="top"/>
    </xf>
    <xf numFmtId="1" fontId="6" fillId="0" borderId="0" xfId="2" applyNumberFormat="1" applyFont="1" applyAlignment="1" applyProtection="1">
      <alignment horizontal="left" vertical="top"/>
      <protection locked="0"/>
    </xf>
    <xf numFmtId="1" fontId="6" fillId="0" borderId="2" xfId="2" applyNumberFormat="1" applyFont="1" applyBorder="1" applyAlignment="1" applyProtection="1">
      <alignment horizontal="left" vertical="top"/>
      <protection locked="0"/>
    </xf>
    <xf numFmtId="0" fontId="23" fillId="0" borderId="7" xfId="0" applyFont="1" applyBorder="1" applyAlignment="1">
      <alignment horizontal="center" vertical="center"/>
    </xf>
    <xf numFmtId="0" fontId="24" fillId="0" borderId="0" xfId="0" applyFont="1"/>
    <xf numFmtId="0" fontId="24" fillId="0" borderId="7" xfId="0" applyFont="1" applyBorder="1" applyAlignment="1">
      <alignment horizontal="center" vertical="center"/>
    </xf>
    <xf numFmtId="0" fontId="24" fillId="0" borderId="7" xfId="0" applyFont="1" applyBorder="1"/>
    <xf numFmtId="8" fontId="24" fillId="0" borderId="7" xfId="0" applyNumberFormat="1" applyFont="1" applyBorder="1"/>
    <xf numFmtId="0" fontId="24" fillId="0" borderId="0" xfId="0" applyFont="1" applyAlignment="1">
      <alignment horizontal="center" vertical="center"/>
    </xf>
    <xf numFmtId="8" fontId="24" fillId="0" borderId="0" xfId="0" applyNumberFormat="1" applyFont="1"/>
    <xf numFmtId="0" fontId="25" fillId="4" borderId="0" xfId="0" applyFont="1" applyFill="1" applyAlignment="1">
      <alignment horizontal="right"/>
    </xf>
    <xf numFmtId="8" fontId="25" fillId="4" borderId="0" xfId="0" applyNumberFormat="1" applyFont="1" applyFill="1"/>
    <xf numFmtId="1" fontId="27" fillId="0" borderId="2" xfId="2" applyNumberFormat="1" applyFont="1" applyBorder="1" applyAlignment="1" applyProtection="1">
      <alignment horizontal="left" vertical="center"/>
      <protection locked="0"/>
    </xf>
    <xf numFmtId="49" fontId="8" fillId="0" borderId="1" xfId="2" applyNumberFormat="1" applyFont="1" applyBorder="1" applyAlignment="1">
      <alignment horizontal="left" vertical="top" wrapText="1"/>
    </xf>
    <xf numFmtId="1" fontId="6" fillId="0" borderId="0" xfId="2" applyNumberFormat="1" applyFont="1" applyAlignment="1" applyProtection="1">
      <alignment horizontal="left" vertical="center" wrapText="1"/>
      <protection locked="0"/>
    </xf>
    <xf numFmtId="165" fontId="6" fillId="0" borderId="2" xfId="2" applyNumberFormat="1" applyFont="1" applyBorder="1" applyAlignment="1" applyProtection="1">
      <alignment horizontal="left" vertical="center" wrapText="1"/>
      <protection locked="0"/>
    </xf>
    <xf numFmtId="49" fontId="9" fillId="0" borderId="0" xfId="2" applyNumberFormat="1" applyFont="1" applyAlignment="1">
      <alignment horizontal="left" vertical="top" wrapText="1"/>
    </xf>
    <xf numFmtId="49" fontId="9" fillId="0" borderId="0" xfId="2" applyNumberFormat="1" applyFont="1" applyAlignment="1">
      <alignment horizontal="center" vertical="center" wrapText="1"/>
    </xf>
    <xf numFmtId="0" fontId="9" fillId="3" borderId="6" xfId="2" applyFont="1" applyFill="1" applyBorder="1" applyAlignment="1">
      <alignment horizontal="center" wrapText="1"/>
    </xf>
    <xf numFmtId="49" fontId="12" fillId="0" borderId="7" xfId="2" applyNumberFormat="1" applyFont="1" applyBorder="1" applyAlignment="1" applyProtection="1">
      <alignment horizontal="left" vertical="center" wrapText="1"/>
      <protection locked="0"/>
    </xf>
    <xf numFmtId="49" fontId="13" fillId="0" borderId="7" xfId="2" applyNumberFormat="1" applyFont="1" applyBorder="1" applyAlignment="1" applyProtection="1">
      <alignment horizontal="left" vertical="center" wrapText="1"/>
      <protection locked="0"/>
    </xf>
    <xf numFmtId="49" fontId="8" fillId="0" borderId="7" xfId="2" applyNumberFormat="1" applyFont="1" applyBorder="1" applyAlignment="1" applyProtection="1">
      <alignment horizontal="left" vertical="center" wrapText="1"/>
      <protection locked="0"/>
    </xf>
    <xf numFmtId="49" fontId="8" fillId="0" borderId="6" xfId="2" applyNumberFormat="1" applyFont="1" applyBorder="1" applyAlignment="1" applyProtection="1">
      <alignment vertical="top" wrapText="1"/>
      <protection locked="0"/>
    </xf>
    <xf numFmtId="1" fontId="9" fillId="3" borderId="6" xfId="2" applyNumberFormat="1" applyFont="1" applyFill="1" applyBorder="1" applyAlignment="1" applyProtection="1">
      <alignment horizontal="left" vertical="top" wrapText="1"/>
      <protection locked="0"/>
    </xf>
    <xf numFmtId="49" fontId="8" fillId="0" borderId="8" xfId="2" applyNumberFormat="1" applyFont="1" applyBorder="1" applyAlignment="1" applyProtection="1">
      <alignment vertical="top" wrapText="1"/>
      <protection locked="0"/>
    </xf>
    <xf numFmtId="0" fontId="9" fillId="3" borderId="6" xfId="2" applyFont="1" applyFill="1" applyBorder="1" applyAlignment="1" applyProtection="1">
      <alignment horizontal="center" vertical="top" wrapText="1"/>
      <protection locked="0"/>
    </xf>
    <xf numFmtId="49" fontId="8" fillId="0" borderId="0" xfId="2" applyNumberFormat="1" applyFont="1" applyAlignment="1" applyProtection="1">
      <alignment horizontal="left" vertical="top" wrapText="1"/>
      <protection locked="0"/>
    </xf>
    <xf numFmtId="0" fontId="8" fillId="0" borderId="7" xfId="2" applyFont="1" applyBorder="1" applyAlignment="1" applyProtection="1">
      <alignment horizontal="left" vertical="center" wrapText="1"/>
      <protection locked="0"/>
    </xf>
    <xf numFmtId="49" fontId="8" fillId="0" borderId="0" xfId="2" applyNumberFormat="1" applyFont="1" applyAlignment="1">
      <alignment horizontal="left" vertical="top" wrapText="1"/>
    </xf>
    <xf numFmtId="1" fontId="3" fillId="0" borderId="7" xfId="2" applyNumberFormat="1" applyFont="1" applyBorder="1" applyAlignment="1">
      <alignment horizontal="left" vertical="center" wrapText="1"/>
    </xf>
    <xf numFmtId="49" fontId="8" fillId="0" borderId="6" xfId="2" applyNumberFormat="1" applyFont="1" applyBorder="1" applyAlignment="1" applyProtection="1">
      <alignment wrapText="1"/>
      <protection locked="0"/>
    </xf>
    <xf numFmtId="1" fontId="9" fillId="3" borderId="6" xfId="2" applyNumberFormat="1" applyFont="1" applyFill="1" applyBorder="1" applyAlignment="1" applyProtection="1">
      <alignment horizontal="left" vertical="center" wrapText="1"/>
      <protection locked="0"/>
    </xf>
    <xf numFmtId="49" fontId="4" fillId="2" borderId="6" xfId="2" applyNumberFormat="1" applyFont="1" applyFill="1" applyBorder="1" applyAlignment="1">
      <alignment horizontal="left" vertical="center" wrapText="1"/>
    </xf>
    <xf numFmtId="49" fontId="11" fillId="2" borderId="6" xfId="2" applyNumberFormat="1" applyFont="1" applyFill="1" applyBorder="1" applyAlignment="1">
      <alignment horizontal="left" vertical="center" wrapText="1"/>
    </xf>
    <xf numFmtId="6" fontId="10" fillId="0" borderId="0" xfId="2" applyNumberFormat="1" applyFont="1" applyAlignment="1">
      <alignment horizontal="left" vertical="top" wrapText="1"/>
    </xf>
    <xf numFmtId="6" fontId="28" fillId="0" borderId="0" xfId="0" applyNumberFormat="1" applyFont="1"/>
    <xf numFmtId="44" fontId="4" fillId="2" borderId="6" xfId="2" applyNumberFormat="1" applyFont="1" applyFill="1" applyBorder="1" applyAlignment="1">
      <alignment horizontal="right" vertical="center" wrapText="1"/>
    </xf>
    <xf numFmtId="44" fontId="24" fillId="0" borderId="7" xfId="0" applyNumberFormat="1" applyFont="1" applyBorder="1"/>
    <xf numFmtId="1" fontId="8" fillId="0" borderId="8" xfId="2" applyNumberFormat="1" applyFont="1" applyBorder="1" applyAlignment="1">
      <alignment horizontal="center" vertical="center"/>
    </xf>
    <xf numFmtId="1" fontId="15" fillId="0" borderId="9" xfId="2" applyNumberFormat="1" applyFont="1" applyBorder="1" applyAlignment="1">
      <alignment horizontal="center" vertical="center" wrapText="1"/>
    </xf>
    <xf numFmtId="0" fontId="8" fillId="0" borderId="7" xfId="2" applyFont="1" applyBorder="1" applyAlignment="1" applyProtection="1">
      <alignment horizontal="justify" vertical="top" wrapText="1"/>
      <protection locked="0"/>
    </xf>
    <xf numFmtId="44" fontId="26" fillId="4" borderId="0" xfId="0" applyNumberFormat="1" applyFont="1" applyFill="1"/>
  </cellXfs>
  <cellStyles count="3">
    <cellStyle name="měny" xfId="1" builtinId="4"/>
    <cellStyle name="normální" xfId="0" builtinId="0"/>
    <cellStyle name="Normální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1304925</xdr:colOff>
      <xdr:row>0</xdr:row>
      <xdr:rowOff>0</xdr:rowOff>
    </xdr:from>
    <xdr:to>
      <xdr:col>3</xdr:col>
      <xdr:colOff>190500</xdr:colOff>
      <xdr:row>0</xdr:row>
      <xdr:rowOff>0</xdr:rowOff>
    </xdr:to>
    <xdr:sp macro="" textlink="">
      <xdr:nvSpPr>
        <xdr:cNvPr id="2" name="text 4">
          <a:extLst>
            <a:ext uri="{FF2B5EF4-FFF2-40B4-BE49-F238E27FC236}">
              <a16:creationId xmlns:a16="http://schemas.microsoft.com/office/drawing/2014/main" xmlns="" id="{00000000-0008-0000-0100-000002000000}"/>
            </a:ext>
          </a:extLst>
        </xdr:cNvPr>
        <xdr:cNvSpPr txBox="1">
          <a:spLocks noChangeArrowheads="1"/>
        </xdr:cNvSpPr>
      </xdr:nvSpPr>
      <xdr:spPr bwMode="auto">
        <a:xfrm>
          <a:off x="5400675" y="0"/>
          <a:ext cx="190500" cy="0"/>
        </a:xfrm>
        <a:prstGeom prst="rect">
          <a:avLst/>
        </a:prstGeom>
        <a:solidFill>
          <a:srgbClr val="FFFFFF"/>
        </a:solidFill>
        <a:ln>
          <a:noFill/>
        </a:ln>
        <a:extLst>
          <a:ext uri="{91240B29-F687-4F45-9708-019B960494DF}">
            <a14:hiddenLine xmlns:a14="http://schemas.microsoft.com/office/drawing/2010/main" xmlns=""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cs-CZ" sz="1000" b="0" i="1" u="none" strike="noStrike" baseline="0">
              <a:solidFill>
                <a:srgbClr val="000000"/>
              </a:solidFill>
              <a:latin typeface="Arial CE"/>
            </a:rPr>
            <a:t>ATÚ</a:t>
          </a:r>
        </a:p>
      </xdr:txBody>
    </xdr:sp>
    <xdr:clientData/>
  </xdr:twoCellAnchor>
  <xdr:twoCellAnchor>
    <xdr:from>
      <xdr:col>2</xdr:col>
      <xdr:colOff>1362075</xdr:colOff>
      <xdr:row>0</xdr:row>
      <xdr:rowOff>0</xdr:rowOff>
    </xdr:from>
    <xdr:to>
      <xdr:col>2</xdr:col>
      <xdr:colOff>295275</xdr:colOff>
      <xdr:row>0</xdr:row>
      <xdr:rowOff>0</xdr:rowOff>
    </xdr:to>
    <xdr:sp macro="" textlink="">
      <xdr:nvSpPr>
        <xdr:cNvPr id="3" name="Text Box 6">
          <a:extLst>
            <a:ext uri="{FF2B5EF4-FFF2-40B4-BE49-F238E27FC236}">
              <a16:creationId xmlns:a16="http://schemas.microsoft.com/office/drawing/2014/main" xmlns="" id="{00000000-0008-0000-0100-000003000000}"/>
            </a:ext>
          </a:extLst>
        </xdr:cNvPr>
        <xdr:cNvSpPr txBox="1">
          <a:spLocks noChangeArrowheads="1"/>
        </xdr:cNvSpPr>
      </xdr:nvSpPr>
      <xdr:spPr bwMode="auto">
        <a:xfrm>
          <a:off x="5400675" y="0"/>
          <a:ext cx="0" cy="0"/>
        </a:xfrm>
        <a:prstGeom prst="rect">
          <a:avLst/>
        </a:prstGeom>
        <a:solidFill>
          <a:srgbClr val="FFFFFF"/>
        </a:solidFill>
        <a:ln w="9525">
          <a:solidFill>
            <a:srgbClr val="FFFFFF"/>
          </a:solidFill>
          <a:miter lim="800000"/>
          <a:headEnd/>
          <a:tailEnd/>
        </a:ln>
      </xdr:spPr>
      <xdr:txBody>
        <a:bodyPr vertOverflow="clip" wrap="square" lIns="27432" tIns="22860" rIns="27432" bIns="22860" anchor="ctr" upright="1"/>
        <a:lstStyle/>
        <a:p>
          <a:pPr algn="ctr" rtl="0">
            <a:defRPr sz="1000"/>
          </a:pPr>
          <a:r>
            <a:rPr lang="cs-CZ" sz="900" b="0" i="1" u="none" strike="noStrike" baseline="0">
              <a:solidFill>
                <a:srgbClr val="000000"/>
              </a:solidFill>
              <a:latin typeface="Arial CE"/>
            </a:rPr>
            <a:t>Ing. MATĚJKA</a:t>
          </a:r>
        </a:p>
      </xdr:txBody>
    </xdr:sp>
    <xdr:clientData/>
  </xdr:twoCellAnchor>
  <xdr:twoCellAnchor>
    <xdr:from>
      <xdr:col>2</xdr:col>
      <xdr:colOff>1381125</xdr:colOff>
      <xdr:row>0</xdr:row>
      <xdr:rowOff>0</xdr:rowOff>
    </xdr:from>
    <xdr:to>
      <xdr:col>2</xdr:col>
      <xdr:colOff>295275</xdr:colOff>
      <xdr:row>0</xdr:row>
      <xdr:rowOff>0</xdr:rowOff>
    </xdr:to>
    <xdr:sp macro="" textlink="">
      <xdr:nvSpPr>
        <xdr:cNvPr id="4" name="Text Box 7">
          <a:extLst>
            <a:ext uri="{FF2B5EF4-FFF2-40B4-BE49-F238E27FC236}">
              <a16:creationId xmlns:a16="http://schemas.microsoft.com/office/drawing/2014/main" xmlns="" id="{00000000-0008-0000-0100-000004000000}"/>
            </a:ext>
          </a:extLst>
        </xdr:cNvPr>
        <xdr:cNvSpPr txBox="1">
          <a:spLocks noChangeArrowheads="1"/>
        </xdr:cNvSpPr>
      </xdr:nvSpPr>
      <xdr:spPr bwMode="auto">
        <a:xfrm>
          <a:off x="5400675" y="0"/>
          <a:ext cx="0" cy="0"/>
        </a:xfrm>
        <a:prstGeom prst="rect">
          <a:avLst/>
        </a:prstGeom>
        <a:solidFill>
          <a:srgbClr val="FFFFFF"/>
        </a:solidFill>
        <a:ln w="9525">
          <a:solidFill>
            <a:srgbClr val="FFFFFF"/>
          </a:solidFill>
          <a:miter lim="800000"/>
          <a:headEnd/>
          <a:tailEnd/>
        </a:ln>
      </xdr:spPr>
      <xdr:txBody>
        <a:bodyPr vertOverflow="clip" wrap="square" lIns="27432" tIns="22860" rIns="27432" bIns="22860" anchor="ctr" upright="1"/>
        <a:lstStyle/>
        <a:p>
          <a:pPr algn="ctr" rtl="0">
            <a:defRPr sz="1000"/>
          </a:pPr>
          <a:r>
            <a:rPr lang="cs-CZ" sz="900" b="0" i="1" u="none" strike="noStrike" baseline="0">
              <a:solidFill>
                <a:srgbClr val="000000"/>
              </a:solidFill>
              <a:latin typeface="Arial CE"/>
            </a:rPr>
            <a:t>Ing. MATĚJKA</a:t>
          </a:r>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E24"/>
  <sheetViews>
    <sheetView tabSelected="1" workbookViewId="0">
      <selection activeCell="C19" sqref="C19"/>
    </sheetView>
  </sheetViews>
  <sheetFormatPr defaultRowHeight="14.5"/>
  <cols>
    <col min="1" max="1" width="5.1796875" customWidth="1"/>
    <col min="2" max="2" width="64.81640625" customWidth="1"/>
    <col min="3" max="4" width="20.7265625" customWidth="1"/>
    <col min="5" max="5" width="16.26953125" bestFit="1" customWidth="1"/>
  </cols>
  <sheetData>
    <row r="1" spans="1:5" s="1" customFormat="1" ht="17.5">
      <c r="A1" s="66" t="s">
        <v>252</v>
      </c>
      <c r="B1" s="67"/>
      <c r="C1" s="67"/>
      <c r="D1" s="67"/>
    </row>
    <row r="2" spans="1:5" s="69" customFormat="1" ht="13">
      <c r="A2" s="68"/>
      <c r="B2" s="68"/>
      <c r="C2" s="68"/>
      <c r="D2" s="68"/>
    </row>
    <row r="3" spans="1:5" s="1" customFormat="1" ht="13" thickBot="1">
      <c r="A3" s="2"/>
      <c r="B3" s="2"/>
      <c r="C3" s="2"/>
      <c r="D3" s="2"/>
    </row>
    <row r="4" spans="1:5" s="1" customFormat="1" ht="16" thickTop="1">
      <c r="A4" s="53" t="s">
        <v>228</v>
      </c>
      <c r="B4" s="70"/>
      <c r="C4" s="70"/>
      <c r="D4" s="70"/>
    </row>
    <row r="5" spans="1:5" s="1" customFormat="1" ht="15.5">
      <c r="A5" s="53" t="s">
        <v>50</v>
      </c>
      <c r="B5" s="70"/>
      <c r="C5" s="70"/>
      <c r="D5" s="70"/>
    </row>
    <row r="6" spans="1:5" s="1" customFormat="1" ht="16" thickBot="1">
      <c r="A6" s="71" t="s">
        <v>167</v>
      </c>
      <c r="B6" s="71"/>
      <c r="C6" s="71"/>
      <c r="D6" s="71"/>
    </row>
    <row r="7" spans="1:5" s="1" customFormat="1" ht="16" thickTop="1">
      <c r="A7" s="7"/>
      <c r="B7" s="7"/>
      <c r="C7" s="7"/>
      <c r="D7" s="7"/>
    </row>
    <row r="8" spans="1:5">
      <c r="A8" s="72" t="s">
        <v>162</v>
      </c>
      <c r="B8" s="72" t="s">
        <v>163</v>
      </c>
      <c r="C8" s="72" t="s">
        <v>164</v>
      </c>
      <c r="D8" s="72" t="s">
        <v>165</v>
      </c>
      <c r="E8" s="73"/>
    </row>
    <row r="9" spans="1:5" s="73" customFormat="1" ht="14">
      <c r="A9" s="74">
        <v>1</v>
      </c>
      <c r="B9" s="75" t="s">
        <v>229</v>
      </c>
      <c r="C9" s="106">
        <f>+'C01'!G26</f>
        <v>0</v>
      </c>
      <c r="D9" s="76">
        <f>ROUND(C9*1.21,0)</f>
        <v>0</v>
      </c>
    </row>
    <row r="10" spans="1:5" s="73" customFormat="1" ht="14">
      <c r="A10" s="74">
        <f>A9+1</f>
        <v>2</v>
      </c>
      <c r="B10" s="75" t="s">
        <v>234</v>
      </c>
      <c r="C10" s="106">
        <f>+'C02'!G27</f>
        <v>0</v>
      </c>
      <c r="D10" s="76">
        <f t="shared" ref="D10:D18" si="0">ROUND(C10*1.21,0)</f>
        <v>0</v>
      </c>
    </row>
    <row r="11" spans="1:5" s="73" customFormat="1" ht="14">
      <c r="A11" s="74">
        <f t="shared" ref="A11:A18" si="1">A10+1</f>
        <v>3</v>
      </c>
      <c r="B11" s="75" t="s">
        <v>239</v>
      </c>
      <c r="C11" s="106">
        <f>+'C03'!G26</f>
        <v>0</v>
      </c>
      <c r="D11" s="76">
        <f t="shared" si="0"/>
        <v>0</v>
      </c>
    </row>
    <row r="12" spans="1:5" s="73" customFormat="1" ht="14">
      <c r="A12" s="74">
        <f t="shared" si="1"/>
        <v>4</v>
      </c>
      <c r="B12" s="75" t="s">
        <v>241</v>
      </c>
      <c r="C12" s="106">
        <f>+'C04'!G27</f>
        <v>0</v>
      </c>
      <c r="D12" s="76">
        <f t="shared" si="0"/>
        <v>0</v>
      </c>
    </row>
    <row r="13" spans="1:5" s="73" customFormat="1" ht="14">
      <c r="A13" s="74">
        <f t="shared" si="1"/>
        <v>5</v>
      </c>
      <c r="B13" s="75" t="s">
        <v>244</v>
      </c>
      <c r="C13" s="106">
        <f>+'C05'!G26</f>
        <v>0</v>
      </c>
      <c r="D13" s="76">
        <f t="shared" si="0"/>
        <v>0</v>
      </c>
    </row>
    <row r="14" spans="1:5" s="73" customFormat="1" ht="14">
      <c r="A14" s="74">
        <f t="shared" si="1"/>
        <v>6</v>
      </c>
      <c r="B14" s="75" t="s">
        <v>246</v>
      </c>
      <c r="C14" s="106">
        <f>+'C06'!G27</f>
        <v>0</v>
      </c>
      <c r="D14" s="76">
        <f t="shared" si="0"/>
        <v>0</v>
      </c>
    </row>
    <row r="15" spans="1:5" s="73" customFormat="1" ht="14">
      <c r="A15" s="74">
        <f t="shared" si="1"/>
        <v>7</v>
      </c>
      <c r="B15" s="75" t="s">
        <v>249</v>
      </c>
      <c r="C15" s="106">
        <f>+'C07'!G27</f>
        <v>0</v>
      </c>
      <c r="D15" s="76">
        <f t="shared" si="0"/>
        <v>0</v>
      </c>
    </row>
    <row r="16" spans="1:5" s="73" customFormat="1" ht="14">
      <c r="A16" s="74">
        <f t="shared" si="1"/>
        <v>8</v>
      </c>
      <c r="B16" s="75" t="s">
        <v>250</v>
      </c>
      <c r="C16" s="106">
        <f>+'C08'!G27</f>
        <v>0</v>
      </c>
      <c r="D16" s="76">
        <f t="shared" ref="D16" si="2">ROUND(C16*1.21,0)</f>
        <v>0</v>
      </c>
    </row>
    <row r="17" spans="1:5" s="73" customFormat="1" ht="14">
      <c r="A17" s="74">
        <f t="shared" si="1"/>
        <v>9</v>
      </c>
      <c r="B17" s="75" t="s">
        <v>256</v>
      </c>
      <c r="C17" s="106">
        <f>+Retranslace!G29</f>
        <v>0</v>
      </c>
      <c r="D17" s="76">
        <f t="shared" si="0"/>
        <v>0</v>
      </c>
    </row>
    <row r="18" spans="1:5" s="73" customFormat="1" ht="14">
      <c r="A18" s="74">
        <f t="shared" si="1"/>
        <v>10</v>
      </c>
      <c r="B18" s="75" t="s">
        <v>74</v>
      </c>
      <c r="C18" s="106">
        <f>+'Dispecink MKDS'!G42</f>
        <v>0</v>
      </c>
      <c r="D18" s="76">
        <f t="shared" si="0"/>
        <v>0</v>
      </c>
    </row>
    <row r="19" spans="1:5" s="73" customFormat="1" ht="14">
      <c r="A19" s="77"/>
      <c r="B19" s="79" t="s">
        <v>166</v>
      </c>
      <c r="C19" s="110">
        <f>SUM(C9:C18)</f>
        <v>0</v>
      </c>
      <c r="D19" s="80">
        <f>SUM(D9:D18)</f>
        <v>0</v>
      </c>
      <c r="E19" s="78"/>
    </row>
    <row r="20" spans="1:5">
      <c r="C20" s="104"/>
    </row>
    <row r="24" spans="1:5">
      <c r="E24" t="s">
        <v>227</v>
      </c>
    </row>
  </sheetData>
  <pageMargins left="0.70866141732283472" right="0.70866141732283472" top="0.78740157480314965" bottom="0.78740157480314965"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G29"/>
  <sheetViews>
    <sheetView workbookViewId="0">
      <selection activeCell="E10" sqref="E10:F22"/>
    </sheetView>
  </sheetViews>
  <sheetFormatPr defaultColWidth="15.7265625" defaultRowHeight="14.5"/>
  <cols>
    <col min="1" max="1" width="4.1796875" customWidth="1"/>
    <col min="2" max="2" width="69" customWidth="1"/>
    <col min="3" max="3" width="4" bestFit="1" customWidth="1"/>
    <col min="4" max="4" width="5" bestFit="1" customWidth="1"/>
    <col min="5" max="5" width="12.453125" bestFit="1" customWidth="1"/>
    <col min="6" max="6" width="11.453125" bestFit="1" customWidth="1"/>
    <col min="7" max="7" width="17.7265625" bestFit="1" customWidth="1"/>
  </cols>
  <sheetData>
    <row r="1" spans="1:7" ht="15.5">
      <c r="A1" s="53" t="s">
        <v>251</v>
      </c>
      <c r="B1" s="83"/>
      <c r="C1" s="5"/>
      <c r="D1" s="5"/>
      <c r="E1" s="5"/>
      <c r="F1" s="5"/>
      <c r="G1" s="5"/>
    </row>
    <row r="2" spans="1:7" ht="15.5">
      <c r="A2" s="53" t="s">
        <v>50</v>
      </c>
      <c r="B2" s="83"/>
      <c r="C2" s="5"/>
      <c r="D2" s="5"/>
      <c r="E2" s="5"/>
      <c r="F2" s="5"/>
      <c r="G2" s="5"/>
    </row>
    <row r="3" spans="1:7" ht="16" thickBot="1">
      <c r="A3" s="81" t="s">
        <v>228</v>
      </c>
      <c r="B3" s="84"/>
      <c r="C3" s="6"/>
      <c r="D3" s="6"/>
      <c r="E3" s="6"/>
      <c r="F3" s="6"/>
      <c r="G3" s="6"/>
    </row>
    <row r="4" spans="1:7" ht="16" thickTop="1">
      <c r="A4" s="7"/>
      <c r="B4" s="85"/>
      <c r="C4" s="8"/>
      <c r="D4" s="8"/>
      <c r="E4" s="8"/>
      <c r="F4" s="8"/>
      <c r="G4" s="8"/>
    </row>
    <row r="5" spans="1:7">
      <c r="A5" s="32"/>
      <c r="B5" s="33"/>
      <c r="C5" s="32" t="s">
        <v>0</v>
      </c>
      <c r="D5" s="33" t="s">
        <v>212</v>
      </c>
      <c r="E5" s="33" t="s">
        <v>7</v>
      </c>
      <c r="F5" s="33" t="s">
        <v>7</v>
      </c>
      <c r="G5" s="33" t="s">
        <v>7</v>
      </c>
    </row>
    <row r="6" spans="1:7" ht="15" thickBot="1">
      <c r="A6" s="22"/>
      <c r="B6" s="24"/>
      <c r="C6" s="23"/>
      <c r="D6" s="24"/>
      <c r="E6" s="25" t="s">
        <v>8</v>
      </c>
      <c r="F6" s="25" t="s">
        <v>9</v>
      </c>
      <c r="G6" s="25" t="s">
        <v>2</v>
      </c>
    </row>
    <row r="7" spans="1:7" ht="15" thickTop="1">
      <c r="A7" s="58" t="s">
        <v>47</v>
      </c>
      <c r="B7" s="86"/>
      <c r="C7" s="11"/>
      <c r="D7" s="12"/>
      <c r="E7" s="12"/>
      <c r="F7" s="12"/>
      <c r="G7" s="12"/>
    </row>
    <row r="8" spans="1:7">
      <c r="A8" s="59" t="s">
        <v>47</v>
      </c>
      <c r="B8" s="87" t="s">
        <v>3</v>
      </c>
      <c r="C8" s="26"/>
      <c r="D8" s="26"/>
      <c r="E8" s="26"/>
      <c r="F8" s="26"/>
      <c r="G8" s="26"/>
    </row>
    <row r="9" spans="1:7">
      <c r="A9" s="34"/>
      <c r="B9" s="88" t="s">
        <v>45</v>
      </c>
      <c r="C9" s="38"/>
      <c r="D9" s="44"/>
      <c r="E9" s="51"/>
      <c r="F9" s="51"/>
      <c r="G9" s="51"/>
    </row>
    <row r="10" spans="1:7" ht="46">
      <c r="A10" s="34">
        <v>1</v>
      </c>
      <c r="B10" s="109" t="s">
        <v>232</v>
      </c>
      <c r="C10" s="38" t="s">
        <v>13</v>
      </c>
      <c r="D10" s="44">
        <v>1</v>
      </c>
      <c r="E10" s="61"/>
      <c r="F10" s="51"/>
      <c r="G10" s="51">
        <f>SUM(D10:D10)*SUM(E10:F10)</f>
        <v>0</v>
      </c>
    </row>
    <row r="11" spans="1:7">
      <c r="A11" s="34">
        <f>+A10+1</f>
        <v>2</v>
      </c>
      <c r="B11" s="109" t="s">
        <v>231</v>
      </c>
      <c r="C11" s="38" t="s">
        <v>13</v>
      </c>
      <c r="D11" s="44">
        <v>1</v>
      </c>
      <c r="E11" s="61"/>
      <c r="F11" s="51"/>
      <c r="G11" s="51">
        <f t="shared" ref="G11:G22" si="0">SUM(D11:D11)*SUM(E11:F11)</f>
        <v>0</v>
      </c>
    </row>
    <row r="12" spans="1:7">
      <c r="A12" s="34">
        <f t="shared" ref="A12:A14" si="1">+A11+1</f>
        <v>3</v>
      </c>
      <c r="B12" s="109" t="s">
        <v>236</v>
      </c>
      <c r="C12" s="38" t="s">
        <v>13</v>
      </c>
      <c r="D12" s="44">
        <v>1</v>
      </c>
      <c r="E12" s="51"/>
      <c r="F12" s="51"/>
      <c r="G12" s="51">
        <f t="shared" si="0"/>
        <v>0</v>
      </c>
    </row>
    <row r="13" spans="1:7">
      <c r="A13" s="34">
        <f t="shared" si="1"/>
        <v>4</v>
      </c>
      <c r="B13" s="109" t="s">
        <v>247</v>
      </c>
      <c r="C13" s="38" t="s">
        <v>13</v>
      </c>
      <c r="D13" s="44">
        <v>1</v>
      </c>
      <c r="E13" s="51"/>
      <c r="F13" s="51"/>
      <c r="G13" s="51">
        <f t="shared" si="0"/>
        <v>0</v>
      </c>
    </row>
    <row r="14" spans="1:7">
      <c r="A14" s="34">
        <f t="shared" si="1"/>
        <v>5</v>
      </c>
      <c r="B14" s="90" t="s">
        <v>211</v>
      </c>
      <c r="C14" s="38" t="s">
        <v>13</v>
      </c>
      <c r="D14" s="44">
        <v>1</v>
      </c>
      <c r="E14" s="61"/>
      <c r="F14" s="61"/>
      <c r="G14" s="51">
        <f t="shared" si="0"/>
        <v>0</v>
      </c>
    </row>
    <row r="15" spans="1:7">
      <c r="A15" s="34"/>
      <c r="B15" s="88" t="s">
        <v>148</v>
      </c>
      <c r="C15" s="38"/>
      <c r="D15" s="44"/>
      <c r="E15" s="61"/>
      <c r="F15" s="51"/>
      <c r="G15" s="51"/>
    </row>
    <row r="16" spans="1:7">
      <c r="A16" s="34">
        <v>1</v>
      </c>
      <c r="B16" s="90" t="s">
        <v>213</v>
      </c>
      <c r="C16" s="38" t="s">
        <v>15</v>
      </c>
      <c r="D16" s="44">
        <v>1</v>
      </c>
      <c r="E16" s="51"/>
      <c r="F16" s="51"/>
      <c r="G16" s="51">
        <f t="shared" si="0"/>
        <v>0</v>
      </c>
    </row>
    <row r="17" spans="1:7">
      <c r="A17" s="34">
        <f t="shared" ref="A17:A22" si="2">+A16+1</f>
        <v>2</v>
      </c>
      <c r="B17" s="64" t="s">
        <v>214</v>
      </c>
      <c r="C17" s="38" t="s">
        <v>15</v>
      </c>
      <c r="D17" s="44">
        <v>2</v>
      </c>
      <c r="E17" s="61"/>
      <c r="F17" s="51"/>
      <c r="G17" s="51">
        <f t="shared" si="0"/>
        <v>0</v>
      </c>
    </row>
    <row r="18" spans="1:7">
      <c r="A18" s="34">
        <f t="shared" si="2"/>
        <v>3</v>
      </c>
      <c r="B18" s="90" t="s">
        <v>151</v>
      </c>
      <c r="C18" s="38" t="s">
        <v>14</v>
      </c>
      <c r="D18" s="44">
        <v>4</v>
      </c>
      <c r="E18" s="51"/>
      <c r="F18" s="51"/>
      <c r="G18" s="51">
        <f t="shared" si="0"/>
        <v>0</v>
      </c>
    </row>
    <row r="19" spans="1:7">
      <c r="A19" s="34">
        <f t="shared" si="2"/>
        <v>4</v>
      </c>
      <c r="B19" s="90" t="s">
        <v>24</v>
      </c>
      <c r="C19" s="38" t="s">
        <v>14</v>
      </c>
      <c r="D19" s="44">
        <v>2</v>
      </c>
      <c r="E19" s="51"/>
      <c r="F19" s="51"/>
      <c r="G19" s="51">
        <f t="shared" si="0"/>
        <v>0</v>
      </c>
    </row>
    <row r="20" spans="1:7">
      <c r="A20" s="34">
        <f t="shared" si="2"/>
        <v>5</v>
      </c>
      <c r="B20" s="90" t="s">
        <v>22</v>
      </c>
      <c r="C20" s="38" t="s">
        <v>15</v>
      </c>
      <c r="D20" s="44">
        <v>1</v>
      </c>
      <c r="E20" s="51"/>
      <c r="F20" s="51"/>
      <c r="G20" s="51">
        <f t="shared" si="0"/>
        <v>0</v>
      </c>
    </row>
    <row r="21" spans="1:7">
      <c r="A21" s="34">
        <f t="shared" si="2"/>
        <v>6</v>
      </c>
      <c r="B21" s="90" t="s">
        <v>161</v>
      </c>
      <c r="C21" s="38" t="s">
        <v>14</v>
      </c>
      <c r="D21" s="44">
        <v>1</v>
      </c>
      <c r="E21" s="51"/>
      <c r="F21" s="51"/>
      <c r="G21" s="51">
        <f t="shared" si="0"/>
        <v>0</v>
      </c>
    </row>
    <row r="22" spans="1:7">
      <c r="A22" s="34">
        <f t="shared" si="2"/>
        <v>7</v>
      </c>
      <c r="B22" s="90" t="s">
        <v>17</v>
      </c>
      <c r="C22" s="38" t="s">
        <v>15</v>
      </c>
      <c r="D22" s="44">
        <v>1</v>
      </c>
      <c r="E22" s="51"/>
      <c r="F22" s="51"/>
      <c r="G22" s="51">
        <f t="shared" si="0"/>
        <v>0</v>
      </c>
    </row>
    <row r="23" spans="1:7">
      <c r="A23" s="35"/>
      <c r="B23" s="91"/>
      <c r="C23" s="39"/>
      <c r="D23" s="45"/>
      <c r="E23" s="45"/>
      <c r="F23" s="45"/>
      <c r="G23" s="45"/>
    </row>
    <row r="24" spans="1:7">
      <c r="A24" s="59" t="s">
        <v>47</v>
      </c>
      <c r="B24" s="92"/>
      <c r="C24" s="27"/>
      <c r="D24" s="27"/>
      <c r="E24" s="27"/>
      <c r="F24" s="27"/>
      <c r="G24" s="52">
        <f>SUM(G10:G23)</f>
        <v>0</v>
      </c>
    </row>
    <row r="25" spans="1:7">
      <c r="A25" s="107"/>
      <c r="B25" s="93"/>
      <c r="C25" s="40"/>
      <c r="D25" s="46"/>
      <c r="E25" s="46"/>
      <c r="F25" s="46"/>
      <c r="G25" s="46"/>
    </row>
    <row r="26" spans="1:7">
      <c r="A26" s="108" t="s">
        <v>47</v>
      </c>
      <c r="B26" s="97"/>
      <c r="C26" s="43"/>
      <c r="D26" s="50"/>
      <c r="E26" s="17"/>
      <c r="F26" s="17"/>
      <c r="G26" s="17"/>
    </row>
    <row r="27" spans="1:7" ht="15.5">
      <c r="A27" s="55" t="s">
        <v>47</v>
      </c>
      <c r="B27" s="101" t="s">
        <v>10</v>
      </c>
      <c r="C27" s="28"/>
      <c r="D27" s="29"/>
      <c r="E27" s="29"/>
      <c r="F27" s="29"/>
      <c r="G27" s="105">
        <f>+G24</f>
        <v>0</v>
      </c>
    </row>
    <row r="28" spans="1:7" ht="15.5">
      <c r="A28" s="55" t="s">
        <v>47</v>
      </c>
      <c r="B28" s="101" t="s">
        <v>11</v>
      </c>
      <c r="C28" s="28"/>
      <c r="D28" s="29"/>
      <c r="E28" s="29"/>
      <c r="F28" s="29"/>
      <c r="G28" s="30">
        <f>G27*0.21</f>
        <v>0</v>
      </c>
    </row>
    <row r="29" spans="1:7" ht="15.5">
      <c r="A29" s="55" t="s">
        <v>47</v>
      </c>
      <c r="B29" s="102" t="s">
        <v>12</v>
      </c>
      <c r="C29" s="28"/>
      <c r="D29" s="29"/>
      <c r="E29" s="29"/>
      <c r="F29" s="29"/>
      <c r="G29" s="31">
        <f>SUM(G27:G28)</f>
        <v>0</v>
      </c>
    </row>
  </sheetData>
  <pageMargins left="0.70866141732283472" right="0.70866141732283472" top="0.78740157480314965" bottom="0.78740157480314965"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A1:G31"/>
  <sheetViews>
    <sheetView workbookViewId="0">
      <selection activeCell="E12" sqref="E12"/>
    </sheetView>
  </sheetViews>
  <sheetFormatPr defaultColWidth="15.7265625" defaultRowHeight="14.5"/>
  <cols>
    <col min="1" max="1" width="4.1796875" customWidth="1"/>
    <col min="2" max="2" width="69" customWidth="1"/>
    <col min="3" max="3" width="4" bestFit="1" customWidth="1"/>
    <col min="4" max="4" width="5" bestFit="1" customWidth="1"/>
    <col min="5" max="5" width="13.54296875" bestFit="1" customWidth="1"/>
    <col min="6" max="6" width="11.453125" bestFit="1" customWidth="1"/>
    <col min="7" max="7" width="19.54296875" bestFit="1" customWidth="1"/>
  </cols>
  <sheetData>
    <row r="1" spans="1:7" ht="15.5">
      <c r="A1" s="53" t="s">
        <v>253</v>
      </c>
      <c r="B1" s="83"/>
      <c r="C1" s="5"/>
      <c r="D1" s="5"/>
      <c r="E1" s="5"/>
      <c r="F1" s="5"/>
      <c r="G1" s="5"/>
    </row>
    <row r="2" spans="1:7" ht="15.5">
      <c r="A2" s="53" t="s">
        <v>50</v>
      </c>
      <c r="B2" s="83"/>
      <c r="C2" s="5"/>
      <c r="D2" s="5"/>
      <c r="E2" s="5"/>
      <c r="F2" s="5"/>
      <c r="G2" s="5"/>
    </row>
    <row r="3" spans="1:7" ht="16" thickBot="1">
      <c r="A3" s="81" t="s">
        <v>228</v>
      </c>
      <c r="B3" s="84"/>
      <c r="C3" s="6"/>
      <c r="D3" s="6"/>
      <c r="E3" s="6"/>
      <c r="F3" s="6"/>
      <c r="G3" s="6"/>
    </row>
    <row r="4" spans="1:7" ht="16" thickTop="1">
      <c r="A4" s="7"/>
      <c r="B4" s="85"/>
      <c r="C4" s="8"/>
      <c r="D4" s="8"/>
      <c r="E4" s="8"/>
      <c r="F4" s="8"/>
      <c r="G4" s="8"/>
    </row>
    <row r="5" spans="1:7">
      <c r="A5" s="32"/>
      <c r="B5" s="33"/>
      <c r="C5" s="32" t="s">
        <v>0</v>
      </c>
      <c r="D5" s="33" t="s">
        <v>212</v>
      </c>
      <c r="E5" s="33" t="s">
        <v>7</v>
      </c>
      <c r="F5" s="33" t="s">
        <v>7</v>
      </c>
      <c r="G5" s="33" t="s">
        <v>7</v>
      </c>
    </row>
    <row r="6" spans="1:7" ht="15" thickBot="1">
      <c r="A6" s="22"/>
      <c r="B6" s="24"/>
      <c r="C6" s="23"/>
      <c r="D6" s="24"/>
      <c r="E6" s="25" t="s">
        <v>8</v>
      </c>
      <c r="F6" s="25" t="s">
        <v>9</v>
      </c>
      <c r="G6" s="25" t="s">
        <v>2</v>
      </c>
    </row>
    <row r="7" spans="1:7" ht="15" thickTop="1">
      <c r="A7" s="58" t="s">
        <v>47</v>
      </c>
      <c r="B7" s="86"/>
      <c r="C7" s="11"/>
      <c r="D7" s="12"/>
      <c r="E7" s="12"/>
      <c r="F7" s="12"/>
      <c r="G7" s="12"/>
    </row>
    <row r="8" spans="1:7">
      <c r="A8" s="59" t="s">
        <v>47</v>
      </c>
      <c r="B8" s="87" t="s">
        <v>3</v>
      </c>
      <c r="C8" s="26"/>
      <c r="D8" s="26"/>
      <c r="E8" s="26"/>
      <c r="F8" s="26"/>
      <c r="G8" s="26"/>
    </row>
    <row r="9" spans="1:7">
      <c r="A9" s="34"/>
      <c r="B9" s="88" t="s">
        <v>74</v>
      </c>
      <c r="C9" s="38"/>
      <c r="D9" s="44"/>
      <c r="E9" s="51"/>
      <c r="F9" s="51"/>
      <c r="G9" s="51"/>
    </row>
    <row r="10" spans="1:7" ht="34.5">
      <c r="A10" s="34">
        <f t="shared" ref="A10" si="0">+A9+1</f>
        <v>1</v>
      </c>
      <c r="B10" s="109" t="s">
        <v>209</v>
      </c>
      <c r="C10" s="38" t="s">
        <v>15</v>
      </c>
      <c r="D10" s="44">
        <v>1</v>
      </c>
      <c r="E10" s="61"/>
      <c r="F10" s="51"/>
      <c r="G10" s="51">
        <f t="shared" ref="G10:G13" si="1">SUM(D10:D10)*SUM(E10:F10)</f>
        <v>0</v>
      </c>
    </row>
    <row r="11" spans="1:7">
      <c r="A11" s="34">
        <f>+A10+1</f>
        <v>2</v>
      </c>
      <c r="B11" s="109" t="s">
        <v>254</v>
      </c>
      <c r="C11" s="38" t="s">
        <v>15</v>
      </c>
      <c r="D11" s="44">
        <v>1</v>
      </c>
      <c r="E11" s="61"/>
      <c r="F11" s="61"/>
      <c r="G11" s="51">
        <f>SUM(D11:D11)*SUM(E11:F11)</f>
        <v>0</v>
      </c>
    </row>
    <row r="12" spans="1:7" ht="23">
      <c r="A12" s="34">
        <f t="shared" ref="A12:A24" si="2">+A11+1</f>
        <v>3</v>
      </c>
      <c r="B12" s="109" t="s">
        <v>210</v>
      </c>
      <c r="C12" s="38" t="s">
        <v>13</v>
      </c>
      <c r="D12" s="44">
        <v>2</v>
      </c>
      <c r="E12" s="61"/>
      <c r="F12" s="51"/>
      <c r="G12" s="51">
        <f t="shared" si="1"/>
        <v>0</v>
      </c>
    </row>
    <row r="13" spans="1:7" ht="23">
      <c r="A13" s="34">
        <f t="shared" si="2"/>
        <v>4</v>
      </c>
      <c r="B13" s="109" t="s">
        <v>258</v>
      </c>
      <c r="C13" s="38" t="s">
        <v>13</v>
      </c>
      <c r="D13" s="44">
        <v>2</v>
      </c>
      <c r="E13" s="51"/>
      <c r="F13" s="51"/>
      <c r="G13" s="51">
        <f t="shared" si="1"/>
        <v>0</v>
      </c>
    </row>
    <row r="14" spans="1:7">
      <c r="A14" s="34">
        <f t="shared" si="2"/>
        <v>5</v>
      </c>
      <c r="B14" s="109" t="s">
        <v>247</v>
      </c>
      <c r="C14" s="38" t="s">
        <v>13</v>
      </c>
      <c r="D14" s="44">
        <v>6</v>
      </c>
      <c r="E14" s="51"/>
      <c r="F14" s="51"/>
      <c r="G14" s="51">
        <f t="shared" ref="G14" si="3">SUM(D14:D14)*SUM(E14:F14)</f>
        <v>0</v>
      </c>
    </row>
    <row r="15" spans="1:7">
      <c r="A15" s="34">
        <f t="shared" si="2"/>
        <v>6</v>
      </c>
      <c r="B15" s="109" t="s">
        <v>224</v>
      </c>
      <c r="C15" s="38" t="s">
        <v>15</v>
      </c>
      <c r="D15" s="44">
        <v>1</v>
      </c>
      <c r="E15" s="61"/>
      <c r="F15" s="61"/>
      <c r="G15" s="51">
        <f>SUM(D15:D15)*SUM(E15:F15)</f>
        <v>0</v>
      </c>
    </row>
    <row r="16" spans="1:7">
      <c r="A16" s="34">
        <f t="shared" si="2"/>
        <v>7</v>
      </c>
      <c r="B16" s="90" t="s">
        <v>220</v>
      </c>
      <c r="C16" s="38" t="s">
        <v>15</v>
      </c>
      <c r="D16" s="44">
        <v>1</v>
      </c>
      <c r="E16" s="61"/>
      <c r="F16" s="51"/>
      <c r="G16" s="51">
        <f t="shared" ref="G16" si="4">SUM(D16:D16)*SUM(E16:F16)</f>
        <v>0</v>
      </c>
    </row>
    <row r="17" spans="1:7">
      <c r="A17" s="34">
        <f t="shared" si="2"/>
        <v>8</v>
      </c>
      <c r="B17" s="96" t="s">
        <v>42</v>
      </c>
      <c r="C17" s="38" t="s">
        <v>19</v>
      </c>
      <c r="D17" s="44">
        <v>1</v>
      </c>
      <c r="E17" s="51"/>
      <c r="F17" s="51"/>
      <c r="G17" s="51">
        <f t="shared" ref="G17:G24" si="5">SUM(D17:D17)*SUM(E17:F17)</f>
        <v>0</v>
      </c>
    </row>
    <row r="18" spans="1:7">
      <c r="A18" s="34">
        <f t="shared" si="2"/>
        <v>9</v>
      </c>
      <c r="B18" s="90" t="s">
        <v>255</v>
      </c>
      <c r="C18" s="38" t="s">
        <v>14</v>
      </c>
      <c r="D18" s="44">
        <v>6</v>
      </c>
      <c r="E18" s="51"/>
      <c r="F18" s="51"/>
      <c r="G18" s="51">
        <f t="shared" ref="G18" si="6">SUM(D18:D18)*SUM(E18:F18)</f>
        <v>0</v>
      </c>
    </row>
    <row r="19" spans="1:7">
      <c r="A19" s="34">
        <f t="shared" si="2"/>
        <v>10</v>
      </c>
      <c r="B19" s="90" t="s">
        <v>226</v>
      </c>
      <c r="C19" s="38" t="s">
        <v>14</v>
      </c>
      <c r="D19" s="44">
        <v>8</v>
      </c>
      <c r="E19" s="51"/>
      <c r="F19" s="51"/>
      <c r="G19" s="51">
        <f t="shared" ref="G19:G23" si="7">SUM(D19:D19)*SUM(E19:F19)</f>
        <v>0</v>
      </c>
    </row>
    <row r="20" spans="1:7">
      <c r="A20" s="34">
        <f t="shared" si="2"/>
        <v>11</v>
      </c>
      <c r="B20" s="90" t="s">
        <v>265</v>
      </c>
      <c r="C20" s="38" t="s">
        <v>14</v>
      </c>
      <c r="D20" s="44">
        <v>32</v>
      </c>
      <c r="E20" s="51"/>
      <c r="F20" s="51"/>
      <c r="G20" s="51">
        <f t="shared" ref="G20" si="8">SUM(D20:D20)*SUM(E20:F20)</f>
        <v>0</v>
      </c>
    </row>
    <row r="21" spans="1:7">
      <c r="A21" s="34">
        <f t="shared" si="2"/>
        <v>12</v>
      </c>
      <c r="B21" s="90" t="s">
        <v>18</v>
      </c>
      <c r="C21" s="38" t="s">
        <v>14</v>
      </c>
      <c r="D21" s="44">
        <v>6</v>
      </c>
      <c r="E21" s="51"/>
      <c r="F21" s="51"/>
      <c r="G21" s="51">
        <f t="shared" si="7"/>
        <v>0</v>
      </c>
    </row>
    <row r="22" spans="1:7">
      <c r="A22" s="34">
        <f t="shared" si="2"/>
        <v>13</v>
      </c>
      <c r="B22" s="90" t="s">
        <v>23</v>
      </c>
      <c r="C22" s="38" t="s">
        <v>15</v>
      </c>
      <c r="D22" s="44">
        <v>8</v>
      </c>
      <c r="E22" s="51"/>
      <c r="F22" s="51"/>
      <c r="G22" s="51">
        <f t="shared" si="7"/>
        <v>0</v>
      </c>
    </row>
    <row r="23" spans="1:7">
      <c r="A23" s="34">
        <f t="shared" si="2"/>
        <v>14</v>
      </c>
      <c r="B23" s="90" t="s">
        <v>161</v>
      </c>
      <c r="C23" s="38" t="s">
        <v>14</v>
      </c>
      <c r="D23" s="44">
        <v>10</v>
      </c>
      <c r="E23" s="51"/>
      <c r="F23" s="51"/>
      <c r="G23" s="51">
        <f t="shared" si="7"/>
        <v>0</v>
      </c>
    </row>
    <row r="24" spans="1:7">
      <c r="A24" s="34">
        <f t="shared" si="2"/>
        <v>15</v>
      </c>
      <c r="B24" s="90" t="s">
        <v>17</v>
      </c>
      <c r="C24" s="38" t="s">
        <v>15</v>
      </c>
      <c r="D24" s="44">
        <v>5</v>
      </c>
      <c r="E24" s="51"/>
      <c r="F24" s="51"/>
      <c r="G24" s="51">
        <f t="shared" si="5"/>
        <v>0</v>
      </c>
    </row>
    <row r="25" spans="1:7">
      <c r="A25" s="35"/>
      <c r="B25" s="91"/>
      <c r="C25" s="39"/>
      <c r="D25" s="45"/>
      <c r="E25" s="45"/>
      <c r="F25" s="45"/>
      <c r="G25" s="45"/>
    </row>
    <row r="26" spans="1:7">
      <c r="A26" s="59" t="s">
        <v>47</v>
      </c>
      <c r="B26" s="92"/>
      <c r="C26" s="27"/>
      <c r="D26" s="27"/>
      <c r="E26" s="27"/>
      <c r="F26" s="27"/>
      <c r="G26" s="52">
        <f>SUM(G10:G25)</f>
        <v>0</v>
      </c>
    </row>
    <row r="27" spans="1:7">
      <c r="A27" s="107"/>
      <c r="B27" s="93"/>
      <c r="C27" s="40"/>
      <c r="D27" s="46"/>
      <c r="E27" s="46"/>
      <c r="F27" s="46"/>
      <c r="G27" s="46"/>
    </row>
    <row r="28" spans="1:7">
      <c r="A28" s="108" t="s">
        <v>47</v>
      </c>
      <c r="B28" s="97"/>
      <c r="C28" s="43"/>
      <c r="D28" s="50"/>
      <c r="E28" s="17"/>
      <c r="F28" s="17"/>
      <c r="G28" s="17"/>
    </row>
    <row r="29" spans="1:7" ht="15.5">
      <c r="A29" s="55" t="s">
        <v>47</v>
      </c>
      <c r="B29" s="101" t="s">
        <v>10</v>
      </c>
      <c r="C29" s="28"/>
      <c r="D29" s="29"/>
      <c r="E29" s="29"/>
      <c r="F29" s="29"/>
      <c r="G29" s="105">
        <f>+G26</f>
        <v>0</v>
      </c>
    </row>
    <row r="30" spans="1:7" ht="15.5">
      <c r="A30" s="55" t="s">
        <v>47</v>
      </c>
      <c r="B30" s="101" t="s">
        <v>11</v>
      </c>
      <c r="C30" s="28"/>
      <c r="D30" s="29"/>
      <c r="E30" s="29"/>
      <c r="F30" s="29"/>
      <c r="G30" s="30">
        <f>G29*0.21</f>
        <v>0</v>
      </c>
    </row>
    <row r="31" spans="1:7" ht="15.5">
      <c r="A31" s="55" t="s">
        <v>47</v>
      </c>
      <c r="B31" s="102" t="s">
        <v>12</v>
      </c>
      <c r="C31" s="28"/>
      <c r="D31" s="29"/>
      <c r="E31" s="29"/>
      <c r="F31" s="29"/>
      <c r="G31" s="31">
        <f>SUM(G29:G30)</f>
        <v>0</v>
      </c>
    </row>
  </sheetData>
  <pageMargins left="0.7086614173228347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G44"/>
  <sheetViews>
    <sheetView topLeftCell="A10" workbookViewId="0">
      <selection activeCell="G39" sqref="G39"/>
    </sheetView>
  </sheetViews>
  <sheetFormatPr defaultColWidth="15.7265625" defaultRowHeight="14.5"/>
  <cols>
    <col min="1" max="1" width="4.1796875" customWidth="1"/>
    <col min="2" max="2" width="69" customWidth="1"/>
    <col min="3" max="3" width="4" bestFit="1" customWidth="1"/>
    <col min="4" max="4" width="5" bestFit="1" customWidth="1"/>
    <col min="5" max="5" width="13.54296875" bestFit="1" customWidth="1"/>
    <col min="6" max="6" width="11.453125" bestFit="1" customWidth="1"/>
    <col min="7" max="7" width="19.54296875" bestFit="1" customWidth="1"/>
  </cols>
  <sheetData>
    <row r="1" spans="1:7" ht="15.5">
      <c r="A1" s="53" t="s">
        <v>215</v>
      </c>
      <c r="B1" s="83"/>
      <c r="C1" s="5"/>
      <c r="D1" s="5"/>
      <c r="E1" s="5"/>
      <c r="F1" s="5"/>
      <c r="G1" s="5"/>
    </row>
    <row r="2" spans="1:7" ht="15.5">
      <c r="A2" s="53" t="s">
        <v>50</v>
      </c>
      <c r="B2" s="83"/>
      <c r="C2" s="5"/>
      <c r="D2" s="5"/>
      <c r="E2" s="5"/>
      <c r="F2" s="5"/>
      <c r="G2" s="5"/>
    </row>
    <row r="3" spans="1:7" ht="16" thickBot="1">
      <c r="A3" s="81" t="s">
        <v>228</v>
      </c>
      <c r="B3" s="84"/>
      <c r="C3" s="6"/>
      <c r="D3" s="6"/>
      <c r="E3" s="6"/>
      <c r="F3" s="6"/>
      <c r="G3" s="6"/>
    </row>
    <row r="4" spans="1:7" ht="16" thickTop="1">
      <c r="A4" s="7"/>
      <c r="B4" s="85"/>
      <c r="C4" s="8"/>
      <c r="D4" s="8"/>
      <c r="E4" s="8"/>
      <c r="F4" s="8"/>
      <c r="G4" s="8"/>
    </row>
    <row r="5" spans="1:7">
      <c r="A5" s="32"/>
      <c r="B5" s="33"/>
      <c r="C5" s="32" t="s">
        <v>0</v>
      </c>
      <c r="D5" s="33" t="s">
        <v>212</v>
      </c>
      <c r="E5" s="33" t="s">
        <v>7</v>
      </c>
      <c r="F5" s="33" t="s">
        <v>7</v>
      </c>
      <c r="G5" s="33" t="s">
        <v>7</v>
      </c>
    </row>
    <row r="6" spans="1:7" ht="15" thickBot="1">
      <c r="A6" s="22"/>
      <c r="B6" s="24"/>
      <c r="C6" s="23"/>
      <c r="D6" s="24"/>
      <c r="E6" s="25" t="s">
        <v>8</v>
      </c>
      <c r="F6" s="25" t="s">
        <v>9</v>
      </c>
      <c r="G6" s="25" t="s">
        <v>2</v>
      </c>
    </row>
    <row r="7" spans="1:7" ht="15" thickTop="1">
      <c r="A7" s="58" t="s">
        <v>47</v>
      </c>
      <c r="B7" s="86"/>
      <c r="C7" s="11"/>
      <c r="D7" s="12"/>
      <c r="E7" s="12"/>
      <c r="F7" s="12"/>
      <c r="G7" s="12"/>
    </row>
    <row r="8" spans="1:7">
      <c r="A8" s="59" t="s">
        <v>47</v>
      </c>
      <c r="B8" s="87" t="s">
        <v>3</v>
      </c>
      <c r="C8" s="26"/>
      <c r="D8" s="26"/>
      <c r="E8" s="26"/>
      <c r="F8" s="26"/>
      <c r="G8" s="26"/>
    </row>
    <row r="9" spans="1:7">
      <c r="A9" s="34"/>
      <c r="B9" s="88" t="s">
        <v>74</v>
      </c>
      <c r="C9" s="38"/>
      <c r="D9" s="44"/>
      <c r="E9" s="51"/>
      <c r="F9" s="51"/>
      <c r="G9" s="51"/>
    </row>
    <row r="10" spans="1:7" ht="138">
      <c r="A10" s="34">
        <v>1</v>
      </c>
      <c r="B10" s="109" t="s">
        <v>216</v>
      </c>
      <c r="C10" s="38" t="s">
        <v>13</v>
      </c>
      <c r="D10" s="44">
        <v>1</v>
      </c>
      <c r="E10" s="61"/>
      <c r="F10" s="51"/>
      <c r="G10" s="51">
        <f>SUM(D10:D10)*SUM(E10:F10)</f>
        <v>0</v>
      </c>
    </row>
    <row r="11" spans="1:7" ht="23">
      <c r="A11" s="34">
        <f>+A10+1</f>
        <v>2</v>
      </c>
      <c r="B11" s="109" t="s">
        <v>223</v>
      </c>
      <c r="C11" s="38" t="s">
        <v>13</v>
      </c>
      <c r="D11" s="44">
        <v>4</v>
      </c>
      <c r="E11" s="61"/>
      <c r="F11" s="51"/>
      <c r="G11" s="51">
        <f t="shared" ref="G11:G37" si="0">SUM(D11:D11)*SUM(E11:F11)</f>
        <v>0</v>
      </c>
    </row>
    <row r="12" spans="1:7" s="15" customFormat="1" ht="12.5">
      <c r="A12" s="34">
        <f t="shared" ref="A12:A37" si="1">+A11+1</f>
        <v>3</v>
      </c>
      <c r="B12" s="109" t="s">
        <v>259</v>
      </c>
      <c r="C12" s="38" t="s">
        <v>13</v>
      </c>
      <c r="D12" s="44">
        <v>1</v>
      </c>
      <c r="E12" s="61"/>
      <c r="F12" s="61"/>
      <c r="G12" s="51">
        <f t="shared" ref="G12" si="2">SUM(D12:D12)*SUM(E12:F12)</f>
        <v>0</v>
      </c>
    </row>
    <row r="13" spans="1:7" s="15" customFormat="1" ht="12.5">
      <c r="A13" s="34">
        <f t="shared" si="1"/>
        <v>4</v>
      </c>
      <c r="B13" s="109" t="s">
        <v>260</v>
      </c>
      <c r="C13" s="38" t="s">
        <v>13</v>
      </c>
      <c r="D13" s="44">
        <v>11</v>
      </c>
      <c r="E13" s="61"/>
      <c r="F13" s="61"/>
      <c r="G13" s="51">
        <f t="shared" ref="G13" si="3">SUM(D13:D13)*SUM(E13:F13)</f>
        <v>0</v>
      </c>
    </row>
    <row r="14" spans="1:7" s="15" customFormat="1" ht="12.5">
      <c r="A14" s="34">
        <f t="shared" si="1"/>
        <v>5</v>
      </c>
      <c r="B14" s="109" t="s">
        <v>261</v>
      </c>
      <c r="C14" s="38" t="s">
        <v>13</v>
      </c>
      <c r="D14" s="44">
        <v>2</v>
      </c>
      <c r="E14" s="61"/>
      <c r="F14" s="61"/>
      <c r="G14" s="51">
        <f t="shared" ref="G14" si="4">SUM(D14:D14)*SUM(E14:F14)</f>
        <v>0</v>
      </c>
    </row>
    <row r="15" spans="1:7" ht="34.5">
      <c r="A15" s="34">
        <f t="shared" si="1"/>
        <v>6</v>
      </c>
      <c r="B15" s="109" t="s">
        <v>264</v>
      </c>
      <c r="C15" s="38" t="s">
        <v>13</v>
      </c>
      <c r="D15" s="44">
        <v>2</v>
      </c>
      <c r="E15" s="61"/>
      <c r="F15" s="51"/>
      <c r="G15" s="51">
        <f t="shared" si="0"/>
        <v>0</v>
      </c>
    </row>
    <row r="16" spans="1:7" ht="26.25" customHeight="1">
      <c r="A16" s="34">
        <f t="shared" si="1"/>
        <v>7</v>
      </c>
      <c r="B16" s="109" t="s">
        <v>78</v>
      </c>
      <c r="C16" s="38" t="s">
        <v>13</v>
      </c>
      <c r="D16" s="44">
        <v>4</v>
      </c>
      <c r="E16" s="51"/>
      <c r="F16" s="51"/>
      <c r="G16" s="51">
        <f t="shared" si="0"/>
        <v>0</v>
      </c>
    </row>
    <row r="17" spans="1:7" ht="57.5">
      <c r="A17" s="34">
        <f t="shared" si="1"/>
        <v>8</v>
      </c>
      <c r="B17" s="109" t="s">
        <v>217</v>
      </c>
      <c r="C17" s="38" t="s">
        <v>13</v>
      </c>
      <c r="D17" s="44">
        <v>1</v>
      </c>
      <c r="E17" s="51"/>
      <c r="F17" s="51"/>
      <c r="G17" s="51">
        <f t="shared" si="0"/>
        <v>0</v>
      </c>
    </row>
    <row r="18" spans="1:7" ht="23">
      <c r="A18" s="34">
        <f t="shared" si="1"/>
        <v>9</v>
      </c>
      <c r="B18" s="109" t="s">
        <v>80</v>
      </c>
      <c r="C18" s="38" t="s">
        <v>13</v>
      </c>
      <c r="D18" s="44">
        <v>1</v>
      </c>
      <c r="E18" s="51"/>
      <c r="F18" s="51"/>
      <c r="G18" s="51">
        <f t="shared" ref="G18:G29" si="5">SUM(D18:D18)*SUM(E18:F18)</f>
        <v>0</v>
      </c>
    </row>
    <row r="19" spans="1:7">
      <c r="A19" s="34">
        <f t="shared" si="1"/>
        <v>10</v>
      </c>
      <c r="B19" s="109" t="s">
        <v>81</v>
      </c>
      <c r="C19" s="38" t="s">
        <v>13</v>
      </c>
      <c r="D19" s="44">
        <v>1</v>
      </c>
      <c r="E19" s="61"/>
      <c r="F19" s="51"/>
      <c r="G19" s="51">
        <f t="shared" si="5"/>
        <v>0</v>
      </c>
    </row>
    <row r="20" spans="1:7" ht="23">
      <c r="A20" s="34">
        <f t="shared" si="1"/>
        <v>11</v>
      </c>
      <c r="B20" s="109" t="s">
        <v>82</v>
      </c>
      <c r="C20" s="38" t="s">
        <v>13</v>
      </c>
      <c r="D20" s="44">
        <v>1</v>
      </c>
      <c r="E20" s="51"/>
      <c r="F20" s="51"/>
      <c r="G20" s="51">
        <f t="shared" si="5"/>
        <v>0</v>
      </c>
    </row>
    <row r="21" spans="1:7" ht="80.5">
      <c r="A21" s="34">
        <f t="shared" si="1"/>
        <v>12</v>
      </c>
      <c r="B21" s="109" t="s">
        <v>218</v>
      </c>
      <c r="C21" s="38" t="s">
        <v>13</v>
      </c>
      <c r="D21" s="44">
        <v>1</v>
      </c>
      <c r="E21" s="51"/>
      <c r="F21" s="51"/>
      <c r="G21" s="51">
        <f t="shared" si="5"/>
        <v>0</v>
      </c>
    </row>
    <row r="22" spans="1:7">
      <c r="A22" s="34">
        <f t="shared" si="1"/>
        <v>13</v>
      </c>
      <c r="B22" s="109" t="s">
        <v>219</v>
      </c>
      <c r="C22" s="38" t="s">
        <v>13</v>
      </c>
      <c r="D22" s="44">
        <v>1</v>
      </c>
      <c r="E22" s="51"/>
      <c r="F22" s="51"/>
      <c r="G22" s="51">
        <f t="shared" si="5"/>
        <v>0</v>
      </c>
    </row>
    <row r="23" spans="1:7">
      <c r="A23" s="34">
        <f t="shared" si="1"/>
        <v>14</v>
      </c>
      <c r="B23" s="109" t="s">
        <v>107</v>
      </c>
      <c r="C23" s="38" t="s">
        <v>13</v>
      </c>
      <c r="D23" s="44">
        <v>1</v>
      </c>
      <c r="E23" s="51"/>
      <c r="F23" s="51"/>
      <c r="G23" s="51">
        <f t="shared" si="5"/>
        <v>0</v>
      </c>
    </row>
    <row r="24" spans="1:7" ht="23">
      <c r="A24" s="34">
        <f t="shared" si="1"/>
        <v>15</v>
      </c>
      <c r="B24" s="109" t="s">
        <v>257</v>
      </c>
      <c r="C24" s="38" t="s">
        <v>13</v>
      </c>
      <c r="D24" s="44">
        <v>1</v>
      </c>
      <c r="E24" s="51"/>
      <c r="F24" s="51"/>
      <c r="G24" s="51">
        <f t="shared" si="5"/>
        <v>0</v>
      </c>
    </row>
    <row r="25" spans="1:7">
      <c r="A25" s="34">
        <f t="shared" si="1"/>
        <v>16</v>
      </c>
      <c r="B25" s="109" t="s">
        <v>247</v>
      </c>
      <c r="C25" s="38" t="s">
        <v>13</v>
      </c>
      <c r="D25" s="44">
        <v>2</v>
      </c>
      <c r="E25" s="51"/>
      <c r="F25" s="51"/>
      <c r="G25" s="51">
        <f t="shared" ref="G25:G26" si="6">SUM(D25:D25)*SUM(E25:F25)</f>
        <v>0</v>
      </c>
    </row>
    <row r="26" spans="1:7">
      <c r="A26" s="34">
        <f t="shared" si="1"/>
        <v>17</v>
      </c>
      <c r="B26" s="109" t="s">
        <v>222</v>
      </c>
      <c r="C26" s="38" t="s">
        <v>13</v>
      </c>
      <c r="D26" s="44">
        <v>1</v>
      </c>
      <c r="E26" s="61"/>
      <c r="F26" s="61"/>
      <c r="G26" s="51">
        <f t="shared" si="6"/>
        <v>0</v>
      </c>
    </row>
    <row r="27" spans="1:7" ht="23">
      <c r="A27" s="34">
        <f t="shared" si="1"/>
        <v>18</v>
      </c>
      <c r="B27" s="109" t="s">
        <v>210</v>
      </c>
      <c r="C27" s="38" t="s">
        <v>13</v>
      </c>
      <c r="D27" s="44">
        <v>1</v>
      </c>
      <c r="E27" s="61"/>
      <c r="F27" s="51"/>
      <c r="G27" s="51">
        <f t="shared" ref="G27:G28" si="7">SUM(D27:D27)*SUM(E27:F27)</f>
        <v>0</v>
      </c>
    </row>
    <row r="28" spans="1:7" ht="34.5">
      <c r="A28" s="34">
        <f t="shared" si="1"/>
        <v>19</v>
      </c>
      <c r="B28" s="109" t="s">
        <v>209</v>
      </c>
      <c r="C28" s="38" t="s">
        <v>13</v>
      </c>
      <c r="D28" s="44">
        <v>1</v>
      </c>
      <c r="E28" s="61"/>
      <c r="F28" s="51"/>
      <c r="G28" s="51">
        <f t="shared" si="7"/>
        <v>0</v>
      </c>
    </row>
    <row r="29" spans="1:7">
      <c r="A29" s="34">
        <f t="shared" si="1"/>
        <v>20</v>
      </c>
      <c r="B29" s="90" t="s">
        <v>220</v>
      </c>
      <c r="C29" s="38" t="s">
        <v>15</v>
      </c>
      <c r="D29" s="44">
        <v>3</v>
      </c>
      <c r="E29" s="61"/>
      <c r="F29" s="51"/>
      <c r="G29" s="51">
        <f t="shared" si="5"/>
        <v>0</v>
      </c>
    </row>
    <row r="30" spans="1:7">
      <c r="A30" s="34">
        <f t="shared" si="1"/>
        <v>21</v>
      </c>
      <c r="B30" s="96" t="s">
        <v>42</v>
      </c>
      <c r="C30" s="38" t="s">
        <v>19</v>
      </c>
      <c r="D30" s="44">
        <v>3</v>
      </c>
      <c r="E30" s="51"/>
      <c r="F30" s="51"/>
      <c r="G30" s="51">
        <f t="shared" si="0"/>
        <v>0</v>
      </c>
    </row>
    <row r="31" spans="1:7" s="1" customFormat="1" ht="23">
      <c r="A31" s="34">
        <f t="shared" si="1"/>
        <v>22</v>
      </c>
      <c r="B31" s="109" t="s">
        <v>221</v>
      </c>
      <c r="C31" s="38" t="s">
        <v>13</v>
      </c>
      <c r="D31" s="44">
        <v>10</v>
      </c>
      <c r="E31" s="51"/>
      <c r="F31" s="51"/>
      <c r="G31" s="51">
        <f t="shared" ref="G31" si="8">SUM(D31:D31)*SUM(E31:F31)</f>
        <v>0</v>
      </c>
    </row>
    <row r="32" spans="1:7">
      <c r="A32" s="34">
        <f t="shared" si="1"/>
        <v>23</v>
      </c>
      <c r="B32" s="90" t="s">
        <v>225</v>
      </c>
      <c r="C32" s="38" t="s">
        <v>14</v>
      </c>
      <c r="D32" s="44">
        <v>30</v>
      </c>
      <c r="E32" s="51"/>
      <c r="F32" s="51"/>
      <c r="G32" s="51">
        <f t="shared" ref="G32" si="9">SUM(D32:D32)*SUM(E32:F32)</f>
        <v>0</v>
      </c>
    </row>
    <row r="33" spans="1:7">
      <c r="A33" s="34">
        <f t="shared" si="1"/>
        <v>24</v>
      </c>
      <c r="B33" s="90" t="s">
        <v>24</v>
      </c>
      <c r="C33" s="38" t="s">
        <v>14</v>
      </c>
      <c r="D33" s="44">
        <v>10</v>
      </c>
      <c r="E33" s="51"/>
      <c r="F33" s="51"/>
      <c r="G33" s="51">
        <f t="shared" ref="G33" si="10">SUM(D33:D33)*SUM(E33:F33)</f>
        <v>0</v>
      </c>
    </row>
    <row r="34" spans="1:7">
      <c r="A34" s="34">
        <f t="shared" si="1"/>
        <v>25</v>
      </c>
      <c r="B34" s="90" t="s">
        <v>18</v>
      </c>
      <c r="C34" s="38" t="s">
        <v>14</v>
      </c>
      <c r="D34" s="44">
        <v>6</v>
      </c>
      <c r="E34" s="51"/>
      <c r="F34" s="51"/>
      <c r="G34" s="51">
        <f t="shared" ref="G34:G36" si="11">SUM(D34:D34)*SUM(E34:F34)</f>
        <v>0</v>
      </c>
    </row>
    <row r="35" spans="1:7">
      <c r="A35" s="34">
        <f t="shared" si="1"/>
        <v>26</v>
      </c>
      <c r="B35" s="90" t="s">
        <v>23</v>
      </c>
      <c r="C35" s="38" t="s">
        <v>15</v>
      </c>
      <c r="D35" s="44">
        <v>8</v>
      </c>
      <c r="E35" s="51"/>
      <c r="F35" s="51"/>
      <c r="G35" s="51">
        <f t="shared" si="11"/>
        <v>0</v>
      </c>
    </row>
    <row r="36" spans="1:7">
      <c r="A36" s="34">
        <f t="shared" si="1"/>
        <v>27</v>
      </c>
      <c r="B36" s="90" t="s">
        <v>161</v>
      </c>
      <c r="C36" s="38" t="s">
        <v>14</v>
      </c>
      <c r="D36" s="44">
        <v>10</v>
      </c>
      <c r="E36" s="51"/>
      <c r="F36" s="51"/>
      <c r="G36" s="51">
        <f t="shared" si="11"/>
        <v>0</v>
      </c>
    </row>
    <row r="37" spans="1:7">
      <c r="A37" s="34">
        <f t="shared" si="1"/>
        <v>28</v>
      </c>
      <c r="B37" s="90" t="s">
        <v>17</v>
      </c>
      <c r="C37" s="38" t="s">
        <v>15</v>
      </c>
      <c r="D37" s="44">
        <v>5</v>
      </c>
      <c r="E37" s="51"/>
      <c r="F37" s="51"/>
      <c r="G37" s="51">
        <f t="shared" si="0"/>
        <v>0</v>
      </c>
    </row>
    <row r="38" spans="1:7">
      <c r="A38" s="35"/>
      <c r="B38" s="91"/>
      <c r="C38" s="39"/>
      <c r="D38" s="45"/>
      <c r="E38" s="45"/>
      <c r="F38" s="45"/>
      <c r="G38" s="45"/>
    </row>
    <row r="39" spans="1:7">
      <c r="A39" s="59" t="s">
        <v>47</v>
      </c>
      <c r="B39" s="92"/>
      <c r="C39" s="27"/>
      <c r="D39" s="27"/>
      <c r="E39" s="27"/>
      <c r="F39" s="27"/>
      <c r="G39" s="52">
        <f>SUM(G10:G38)</f>
        <v>0</v>
      </c>
    </row>
    <row r="40" spans="1:7">
      <c r="A40" s="107"/>
      <c r="B40" s="93"/>
      <c r="C40" s="40"/>
      <c r="D40" s="46"/>
      <c r="E40" s="46"/>
      <c r="F40" s="46"/>
      <c r="G40" s="46"/>
    </row>
    <row r="41" spans="1:7">
      <c r="A41" s="108" t="s">
        <v>47</v>
      </c>
      <c r="B41" s="97"/>
      <c r="C41" s="43"/>
      <c r="D41" s="50"/>
      <c r="E41" s="17"/>
      <c r="F41" s="17"/>
      <c r="G41" s="17"/>
    </row>
    <row r="42" spans="1:7" ht="15.5">
      <c r="A42" s="55" t="s">
        <v>47</v>
      </c>
      <c r="B42" s="101" t="s">
        <v>10</v>
      </c>
      <c r="C42" s="28"/>
      <c r="D42" s="29"/>
      <c r="E42" s="29"/>
      <c r="F42" s="29"/>
      <c r="G42" s="105">
        <f>+G39</f>
        <v>0</v>
      </c>
    </row>
    <row r="43" spans="1:7" ht="15.5">
      <c r="A43" s="55" t="s">
        <v>47</v>
      </c>
      <c r="B43" s="101" t="s">
        <v>11</v>
      </c>
      <c r="C43" s="28"/>
      <c r="D43" s="29"/>
      <c r="E43" s="29"/>
      <c r="F43" s="29"/>
      <c r="G43" s="30">
        <f>G42*0.21</f>
        <v>0</v>
      </c>
    </row>
    <row r="44" spans="1:7" ht="15.5">
      <c r="A44" s="55" t="s">
        <v>47</v>
      </c>
      <c r="B44" s="102" t="s">
        <v>12</v>
      </c>
      <c r="C44" s="28"/>
      <c r="D44" s="29"/>
      <c r="E44" s="29"/>
      <c r="F44" s="29"/>
      <c r="G44" s="31">
        <f>SUM(G42:G43)</f>
        <v>0</v>
      </c>
    </row>
  </sheetData>
  <pageMargins left="0.70866141732283472" right="0.70866141732283472" top="0.78740157480314965" bottom="0.78740157480314965"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sheetPr filterMode="1">
    <pageSetUpPr fitToPage="1"/>
  </sheetPr>
  <dimension ref="A1:AA223"/>
  <sheetViews>
    <sheetView zoomScaleNormal="100" workbookViewId="0">
      <pane ySplit="7" topLeftCell="A11" activePane="bottomLeft" state="frozen"/>
      <selection pane="bottomLeft" activeCell="A11" sqref="A11"/>
    </sheetView>
  </sheetViews>
  <sheetFormatPr defaultColWidth="9.1796875" defaultRowHeight="12.5"/>
  <cols>
    <col min="1" max="1" width="6.1796875" style="16" customWidth="1"/>
    <col min="2" max="2" width="86.1796875" style="97" customWidth="1"/>
    <col min="3" max="3" width="4.54296875" style="13" customWidth="1"/>
    <col min="4" max="4" width="8.7265625" style="17" customWidth="1"/>
    <col min="5" max="22" width="8.7265625" style="17" hidden="1" customWidth="1"/>
    <col min="23" max="23" width="10.1796875" style="17" hidden="1" customWidth="1"/>
    <col min="24" max="24" width="17.54296875" style="17" customWidth="1"/>
    <col min="25" max="25" width="14.81640625" style="17" customWidth="1"/>
    <col min="26" max="26" width="17.1796875" style="17" customWidth="1"/>
    <col min="27" max="27" width="12.81640625" style="1" bestFit="1" customWidth="1"/>
    <col min="28" max="30" width="9.1796875" style="1" customWidth="1"/>
    <col min="31" max="31" width="16" style="1" customWidth="1"/>
    <col min="32" max="32" width="9.1796875" style="1" customWidth="1"/>
    <col min="33" max="16384" width="9.1796875" style="1"/>
  </cols>
  <sheetData>
    <row r="1" spans="1:26" ht="9" customHeight="1" thickBot="1">
      <c r="A1" s="2"/>
      <c r="B1" s="82"/>
      <c r="C1" s="3"/>
      <c r="D1" s="4"/>
      <c r="E1" s="4"/>
      <c r="F1" s="4"/>
      <c r="G1" s="4"/>
      <c r="H1" s="4"/>
      <c r="I1" s="4"/>
      <c r="J1" s="4"/>
      <c r="K1" s="4"/>
      <c r="L1" s="4"/>
      <c r="M1" s="4"/>
      <c r="N1" s="4"/>
      <c r="O1" s="4"/>
      <c r="P1" s="4"/>
      <c r="Q1" s="4"/>
      <c r="R1" s="4"/>
      <c r="S1" s="4"/>
      <c r="T1" s="4"/>
      <c r="U1" s="4"/>
      <c r="V1" s="4"/>
      <c r="W1" s="4"/>
      <c r="X1" s="4"/>
      <c r="Y1" s="4"/>
      <c r="Z1" s="4"/>
    </row>
    <row r="2" spans="1:26" ht="16" thickTop="1">
      <c r="A2" s="53" t="s">
        <v>49</v>
      </c>
      <c r="B2" s="83"/>
      <c r="C2" s="5"/>
      <c r="D2" s="5"/>
      <c r="E2" s="5"/>
      <c r="F2" s="5"/>
      <c r="G2" s="5"/>
      <c r="H2" s="5"/>
      <c r="I2" s="5"/>
      <c r="J2" s="5"/>
      <c r="K2" s="5"/>
      <c r="L2" s="5"/>
      <c r="M2" s="5"/>
      <c r="N2" s="5"/>
      <c r="O2" s="5"/>
      <c r="P2" s="5"/>
      <c r="Q2" s="5"/>
      <c r="R2" s="5"/>
      <c r="S2" s="5"/>
      <c r="T2" s="5"/>
      <c r="U2" s="5"/>
      <c r="V2" s="5"/>
      <c r="W2" s="5"/>
      <c r="X2" s="5"/>
      <c r="Y2" s="5"/>
      <c r="Z2" s="5"/>
    </row>
    <row r="3" spans="1:26" ht="15.5">
      <c r="A3" s="53" t="s">
        <v>50</v>
      </c>
      <c r="B3" s="83"/>
      <c r="C3" s="5"/>
      <c r="D3" s="5"/>
      <c r="E3" s="5"/>
      <c r="F3" s="5"/>
      <c r="G3" s="5"/>
      <c r="H3" s="5"/>
      <c r="I3" s="5"/>
      <c r="J3" s="5"/>
      <c r="K3" s="5"/>
      <c r="L3" s="5"/>
      <c r="M3" s="5"/>
      <c r="N3" s="5"/>
      <c r="O3" s="5"/>
      <c r="P3" s="5"/>
      <c r="Q3" s="5"/>
      <c r="R3" s="5"/>
      <c r="S3" s="5"/>
      <c r="T3" s="5"/>
      <c r="U3" s="5"/>
      <c r="V3" s="5"/>
      <c r="W3" s="5"/>
      <c r="X3" s="5"/>
      <c r="Y3" s="5"/>
      <c r="Z3" s="5"/>
    </row>
    <row r="4" spans="1:26" ht="17.25" customHeight="1" thickBot="1">
      <c r="A4" s="81" t="s">
        <v>183</v>
      </c>
      <c r="B4" s="84"/>
      <c r="C4" s="6"/>
      <c r="D4" s="6"/>
      <c r="E4" s="6"/>
      <c r="F4" s="6"/>
      <c r="G4" s="6"/>
      <c r="H4" s="6"/>
      <c r="I4" s="6"/>
      <c r="J4" s="6"/>
      <c r="K4" s="6"/>
      <c r="L4" s="6"/>
      <c r="M4" s="6"/>
      <c r="N4" s="6"/>
      <c r="O4" s="6"/>
      <c r="P4" s="6"/>
      <c r="Q4" s="6"/>
      <c r="R4" s="6"/>
      <c r="S4" s="6"/>
      <c r="T4" s="6"/>
      <c r="U4" s="6"/>
      <c r="V4" s="6"/>
      <c r="W4" s="6"/>
      <c r="X4" s="6"/>
      <c r="Y4" s="6"/>
      <c r="Z4" s="6"/>
    </row>
    <row r="5" spans="1:26" ht="10.5" customHeight="1" thickTop="1">
      <c r="A5" s="7"/>
      <c r="B5" s="85"/>
      <c r="C5" s="8"/>
      <c r="D5" s="8"/>
      <c r="E5" s="8"/>
      <c r="F5" s="8"/>
      <c r="G5" s="8"/>
      <c r="H5" s="8"/>
      <c r="I5" s="8"/>
      <c r="J5" s="8"/>
      <c r="K5" s="8"/>
      <c r="L5" s="8"/>
      <c r="M5" s="8"/>
      <c r="N5" s="8"/>
      <c r="O5" s="8"/>
      <c r="P5" s="8"/>
      <c r="Q5" s="8"/>
      <c r="R5" s="8"/>
      <c r="S5" s="8"/>
      <c r="T5" s="8"/>
      <c r="U5" s="8"/>
      <c r="V5" s="8"/>
      <c r="W5" s="8"/>
      <c r="X5" s="8"/>
      <c r="Y5" s="8"/>
      <c r="Z5" s="8"/>
    </row>
    <row r="6" spans="1:26" s="9" customFormat="1" ht="15.75" customHeight="1">
      <c r="A6" s="32" t="s">
        <v>1</v>
      </c>
      <c r="B6" s="33" t="s">
        <v>48</v>
      </c>
      <c r="C6" s="32" t="s">
        <v>0</v>
      </c>
      <c r="D6" s="33" t="s">
        <v>2</v>
      </c>
      <c r="E6" s="33" t="s">
        <v>51</v>
      </c>
      <c r="F6" s="33" t="s">
        <v>52</v>
      </c>
      <c r="G6" s="33" t="s">
        <v>53</v>
      </c>
      <c r="H6" s="33" t="s">
        <v>54</v>
      </c>
      <c r="I6" s="33" t="s">
        <v>55</v>
      </c>
      <c r="J6" s="33" t="s">
        <v>56</v>
      </c>
      <c r="K6" s="33" t="s">
        <v>57</v>
      </c>
      <c r="L6" s="33" t="s">
        <v>58</v>
      </c>
      <c r="M6" s="33" t="s">
        <v>59</v>
      </c>
      <c r="N6" s="33" t="s">
        <v>60</v>
      </c>
      <c r="O6" s="33" t="s">
        <v>61</v>
      </c>
      <c r="P6" s="33" t="s">
        <v>62</v>
      </c>
      <c r="Q6" s="33" t="s">
        <v>63</v>
      </c>
      <c r="R6" s="33" t="s">
        <v>64</v>
      </c>
      <c r="S6" s="33" t="s">
        <v>65</v>
      </c>
      <c r="T6" s="33" t="s">
        <v>66</v>
      </c>
      <c r="U6" s="33" t="s">
        <v>67</v>
      </c>
      <c r="V6" s="33" t="s">
        <v>68</v>
      </c>
      <c r="W6" s="33" t="s">
        <v>172</v>
      </c>
      <c r="X6" s="33" t="s">
        <v>7</v>
      </c>
      <c r="Y6" s="33" t="s">
        <v>7</v>
      </c>
      <c r="Z6" s="33" t="s">
        <v>7</v>
      </c>
    </row>
    <row r="7" spans="1:26" s="10" customFormat="1" ht="13.5" thickBot="1">
      <c r="A7" s="22"/>
      <c r="B7" s="24"/>
      <c r="C7" s="23"/>
      <c r="D7" s="24"/>
      <c r="E7" s="24"/>
      <c r="F7" s="24"/>
      <c r="G7" s="24"/>
      <c r="H7" s="24"/>
      <c r="I7" s="24"/>
      <c r="J7" s="24"/>
      <c r="K7" s="24"/>
      <c r="L7" s="24"/>
      <c r="M7" s="24"/>
      <c r="N7" s="24"/>
      <c r="O7" s="24"/>
      <c r="P7" s="24"/>
      <c r="Q7" s="24"/>
      <c r="R7" s="24"/>
      <c r="S7" s="24"/>
      <c r="T7" s="24"/>
      <c r="U7" s="24"/>
      <c r="V7" s="63"/>
      <c r="W7" s="24" t="s">
        <v>173</v>
      </c>
      <c r="X7" s="25" t="s">
        <v>8</v>
      </c>
      <c r="Y7" s="25" t="s">
        <v>9</v>
      </c>
      <c r="Z7" s="25" t="s">
        <v>2</v>
      </c>
    </row>
    <row r="8" spans="1:26" s="13" customFormat="1" ht="13.5" hidden="1" thickTop="1">
      <c r="A8" s="58" t="s">
        <v>47</v>
      </c>
      <c r="B8" s="86"/>
      <c r="C8" s="11"/>
      <c r="D8" s="12"/>
      <c r="E8" s="12"/>
      <c r="F8" s="12"/>
      <c r="G8" s="12"/>
      <c r="H8" s="12"/>
      <c r="I8" s="12"/>
      <c r="J8" s="12"/>
      <c r="K8" s="12"/>
      <c r="L8" s="12"/>
      <c r="M8" s="12"/>
      <c r="N8" s="12"/>
      <c r="O8" s="12"/>
      <c r="P8" s="12"/>
      <c r="Q8" s="12"/>
      <c r="R8" s="12"/>
      <c r="S8" s="12"/>
      <c r="T8" s="12"/>
      <c r="U8" s="12"/>
      <c r="V8" s="12"/>
      <c r="W8" s="12"/>
      <c r="X8" s="12"/>
      <c r="Y8" s="12"/>
      <c r="Z8" s="12"/>
    </row>
    <row r="9" spans="1:26" s="14" customFormat="1" ht="13.5" hidden="1" thickTop="1">
      <c r="A9" s="59" t="s">
        <v>47</v>
      </c>
      <c r="B9" s="87" t="s">
        <v>3</v>
      </c>
      <c r="C9" s="26"/>
      <c r="D9" s="26"/>
      <c r="E9" s="26"/>
      <c r="F9" s="26"/>
      <c r="G9" s="26"/>
      <c r="H9" s="26"/>
      <c r="I9" s="26"/>
      <c r="J9" s="26"/>
      <c r="K9" s="26"/>
      <c r="L9" s="26"/>
      <c r="M9" s="26"/>
      <c r="N9" s="26"/>
      <c r="O9" s="26"/>
      <c r="P9" s="26"/>
      <c r="Q9" s="26"/>
      <c r="R9" s="26"/>
      <c r="S9" s="26"/>
      <c r="T9" s="26"/>
      <c r="U9" s="26"/>
      <c r="V9" s="26"/>
      <c r="W9" s="26"/>
      <c r="X9" s="26"/>
      <c r="Y9" s="26"/>
      <c r="Z9" s="26"/>
    </row>
    <row r="10" spans="1:26" s="15" customFormat="1" ht="13" hidden="1" thickTop="1">
      <c r="A10" s="34"/>
      <c r="B10" s="88" t="s">
        <v>45</v>
      </c>
      <c r="C10" s="38"/>
      <c r="D10" s="44"/>
      <c r="E10" s="44"/>
      <c r="F10" s="44"/>
      <c r="G10" s="44"/>
      <c r="H10" s="44"/>
      <c r="I10" s="44"/>
      <c r="J10" s="44"/>
      <c r="K10" s="44"/>
      <c r="L10" s="44"/>
      <c r="M10" s="44"/>
      <c r="N10" s="44"/>
      <c r="O10" s="44"/>
      <c r="P10" s="44"/>
      <c r="Q10" s="44"/>
      <c r="R10" s="44"/>
      <c r="S10" s="44"/>
      <c r="T10" s="44"/>
      <c r="U10" s="44"/>
      <c r="V10" s="44"/>
      <c r="W10" s="44"/>
      <c r="X10" s="51"/>
      <c r="Y10" s="51"/>
      <c r="Z10" s="51"/>
    </row>
    <row r="11" spans="1:26" s="15" customFormat="1" ht="13" thickTop="1">
      <c r="A11" s="34">
        <f>IF(D11=0,"",MAX($A$9:A10)+1)</f>
        <v>1</v>
      </c>
      <c r="B11" s="89" t="s">
        <v>184</v>
      </c>
      <c r="C11" s="38" t="s">
        <v>13</v>
      </c>
      <c r="D11" s="44">
        <f>SUM(E11:W11)</f>
        <v>9</v>
      </c>
      <c r="E11" s="44">
        <v>1</v>
      </c>
      <c r="F11" s="44">
        <v>1</v>
      </c>
      <c r="G11" s="44">
        <v>1</v>
      </c>
      <c r="H11" s="44">
        <v>1</v>
      </c>
      <c r="I11" s="44">
        <v>0</v>
      </c>
      <c r="J11" s="44">
        <v>1</v>
      </c>
      <c r="K11" s="44">
        <v>0</v>
      </c>
      <c r="L11" s="44">
        <v>1</v>
      </c>
      <c r="M11" s="44">
        <v>0</v>
      </c>
      <c r="N11" s="44">
        <v>1</v>
      </c>
      <c r="O11" s="44">
        <v>0</v>
      </c>
      <c r="P11" s="44">
        <v>1</v>
      </c>
      <c r="Q11" s="44">
        <v>0</v>
      </c>
      <c r="R11" s="44">
        <v>1</v>
      </c>
      <c r="S11" s="44">
        <v>0</v>
      </c>
      <c r="T11" s="44">
        <v>0</v>
      </c>
      <c r="U11" s="44">
        <v>0</v>
      </c>
      <c r="V11" s="44">
        <v>0</v>
      </c>
      <c r="W11" s="44">
        <v>0</v>
      </c>
      <c r="X11" s="61">
        <v>99500</v>
      </c>
      <c r="Y11" s="51">
        <v>2800</v>
      </c>
      <c r="Z11" s="51">
        <f>SUM(E11:W11)*SUM(X11:Y11)</f>
        <v>920700</v>
      </c>
    </row>
    <row r="12" spans="1:26" s="15" customFormat="1" hidden="1">
      <c r="A12" s="34">
        <f>IF(D12=0,"",MAX($A$9:A11)+1)</f>
        <v>2</v>
      </c>
      <c r="B12" s="90" t="s">
        <v>185</v>
      </c>
      <c r="C12" s="38" t="s">
        <v>13</v>
      </c>
      <c r="D12" s="44">
        <f t="shared" ref="D12:D24" si="0">SUM(E12:W12)</f>
        <v>9</v>
      </c>
      <c r="E12" s="44">
        <v>1</v>
      </c>
      <c r="F12" s="44">
        <v>1</v>
      </c>
      <c r="G12" s="44">
        <v>1</v>
      </c>
      <c r="H12" s="44">
        <v>1</v>
      </c>
      <c r="I12" s="44">
        <v>0</v>
      </c>
      <c r="J12" s="44">
        <v>1</v>
      </c>
      <c r="K12" s="44">
        <v>0</v>
      </c>
      <c r="L12" s="44">
        <v>1</v>
      </c>
      <c r="M12" s="44">
        <v>0</v>
      </c>
      <c r="N12" s="44">
        <v>1</v>
      </c>
      <c r="O12" s="44">
        <v>0</v>
      </c>
      <c r="P12" s="44">
        <v>1</v>
      </c>
      <c r="Q12" s="44">
        <v>0</v>
      </c>
      <c r="R12" s="44">
        <v>1</v>
      </c>
      <c r="S12" s="44">
        <v>0</v>
      </c>
      <c r="T12" s="44">
        <v>0</v>
      </c>
      <c r="U12" s="44">
        <v>0</v>
      </c>
      <c r="V12" s="44">
        <v>0</v>
      </c>
      <c r="W12" s="44">
        <v>0</v>
      </c>
      <c r="X12" s="61">
        <v>866</v>
      </c>
      <c r="Y12" s="51">
        <v>1350</v>
      </c>
      <c r="Z12" s="51">
        <f t="shared" ref="Z12:Z24" si="1">SUM(E12:W12)*SUM(X12:Y12)</f>
        <v>19944</v>
      </c>
    </row>
    <row r="13" spans="1:26" s="15" customFormat="1" hidden="1">
      <c r="A13" s="34">
        <f>IF(D13=0,"",MAX($A$9:A12)+1)</f>
        <v>3</v>
      </c>
      <c r="B13" s="90" t="s">
        <v>186</v>
      </c>
      <c r="C13" s="38" t="s">
        <v>13</v>
      </c>
      <c r="D13" s="44">
        <f t="shared" si="0"/>
        <v>5</v>
      </c>
      <c r="E13" s="44">
        <v>0</v>
      </c>
      <c r="F13" s="44">
        <v>1</v>
      </c>
      <c r="G13" s="44">
        <v>1</v>
      </c>
      <c r="H13" s="44">
        <v>1</v>
      </c>
      <c r="I13" s="44">
        <v>0</v>
      </c>
      <c r="J13" s="44">
        <v>0</v>
      </c>
      <c r="K13" s="44">
        <v>0</v>
      </c>
      <c r="L13" s="44">
        <v>0</v>
      </c>
      <c r="M13" s="44">
        <v>0</v>
      </c>
      <c r="N13" s="44">
        <v>0</v>
      </c>
      <c r="O13" s="44">
        <v>0</v>
      </c>
      <c r="P13" s="44">
        <v>1</v>
      </c>
      <c r="Q13" s="44">
        <v>0</v>
      </c>
      <c r="R13" s="44">
        <v>1</v>
      </c>
      <c r="S13" s="44">
        <v>0</v>
      </c>
      <c r="T13" s="44">
        <v>0</v>
      </c>
      <c r="U13" s="44">
        <v>0</v>
      </c>
      <c r="V13" s="44">
        <v>0</v>
      </c>
      <c r="W13" s="44">
        <v>0</v>
      </c>
      <c r="X13" s="61">
        <v>1731</v>
      </c>
      <c r="Y13" s="51">
        <v>900</v>
      </c>
      <c r="Z13" s="51">
        <f t="shared" si="1"/>
        <v>13155</v>
      </c>
    </row>
    <row r="14" spans="1:26" s="15" customFormat="1" hidden="1">
      <c r="A14" s="34">
        <f>IF(D14=0,"",MAX($A$9:A13)+1)</f>
        <v>4</v>
      </c>
      <c r="B14" s="90" t="s">
        <v>187</v>
      </c>
      <c r="C14" s="38" t="s">
        <v>13</v>
      </c>
      <c r="D14" s="44">
        <f t="shared" si="0"/>
        <v>3</v>
      </c>
      <c r="E14" s="44">
        <v>0</v>
      </c>
      <c r="F14" s="44">
        <v>0</v>
      </c>
      <c r="G14" s="44">
        <v>0</v>
      </c>
      <c r="H14" s="44">
        <v>0</v>
      </c>
      <c r="I14" s="44">
        <v>0</v>
      </c>
      <c r="J14" s="44">
        <v>1</v>
      </c>
      <c r="K14" s="44">
        <v>0</v>
      </c>
      <c r="L14" s="44">
        <v>1</v>
      </c>
      <c r="M14" s="44">
        <v>0</v>
      </c>
      <c r="N14" s="44">
        <v>1</v>
      </c>
      <c r="O14" s="44">
        <v>0</v>
      </c>
      <c r="P14" s="44">
        <v>0</v>
      </c>
      <c r="Q14" s="44">
        <v>0</v>
      </c>
      <c r="R14" s="44">
        <v>0</v>
      </c>
      <c r="S14" s="44">
        <v>0</v>
      </c>
      <c r="T14" s="44">
        <v>0</v>
      </c>
      <c r="U14" s="44">
        <v>0</v>
      </c>
      <c r="V14" s="44">
        <v>0</v>
      </c>
      <c r="W14" s="44">
        <v>0</v>
      </c>
      <c r="X14" s="61">
        <v>1515</v>
      </c>
      <c r="Y14" s="51">
        <v>900</v>
      </c>
      <c r="Z14" s="51">
        <f t="shared" si="1"/>
        <v>7245</v>
      </c>
    </row>
    <row r="15" spans="1:26" s="15" customFormat="1">
      <c r="A15" s="34">
        <f>IF(D15=0,"",MAX($A$9:A14)+1)</f>
        <v>5</v>
      </c>
      <c r="B15" s="90" t="s">
        <v>188</v>
      </c>
      <c r="C15" s="38" t="s">
        <v>13</v>
      </c>
      <c r="D15" s="44">
        <f t="shared" si="0"/>
        <v>8</v>
      </c>
      <c r="E15" s="44">
        <v>0</v>
      </c>
      <c r="F15" s="44">
        <v>0</v>
      </c>
      <c r="G15" s="44">
        <v>0</v>
      </c>
      <c r="H15" s="44">
        <v>0</v>
      </c>
      <c r="I15" s="44">
        <v>2</v>
      </c>
      <c r="J15" s="44">
        <v>0</v>
      </c>
      <c r="K15" s="44">
        <v>2</v>
      </c>
      <c r="L15" s="44">
        <v>0</v>
      </c>
      <c r="M15" s="44">
        <v>2</v>
      </c>
      <c r="N15" s="44">
        <v>0</v>
      </c>
      <c r="O15" s="44">
        <v>0</v>
      </c>
      <c r="P15" s="44">
        <v>0</v>
      </c>
      <c r="Q15" s="44">
        <v>0</v>
      </c>
      <c r="R15" s="44">
        <v>0</v>
      </c>
      <c r="S15" s="44">
        <v>0</v>
      </c>
      <c r="T15" s="44">
        <v>0</v>
      </c>
      <c r="U15" s="44">
        <v>1</v>
      </c>
      <c r="V15" s="44">
        <v>1</v>
      </c>
      <c r="W15" s="44">
        <v>0</v>
      </c>
      <c r="X15" s="61">
        <v>25900</v>
      </c>
      <c r="Y15" s="51">
        <v>2400</v>
      </c>
      <c r="Z15" s="51">
        <f t="shared" si="1"/>
        <v>226400</v>
      </c>
    </row>
    <row r="16" spans="1:26" s="15" customFormat="1" hidden="1">
      <c r="A16" s="34">
        <f>IF(D16=0,"",MAX($A$9:A15)+1)</f>
        <v>6</v>
      </c>
      <c r="B16" s="90" t="s">
        <v>189</v>
      </c>
      <c r="C16" s="38" t="s">
        <v>13</v>
      </c>
      <c r="D16" s="44">
        <f t="shared" si="0"/>
        <v>8</v>
      </c>
      <c r="E16" s="44">
        <f>E15</f>
        <v>0</v>
      </c>
      <c r="F16" s="44">
        <f>F15</f>
        <v>0</v>
      </c>
      <c r="G16" s="44">
        <f>G15</f>
        <v>0</v>
      </c>
      <c r="H16" s="44">
        <f>H15</f>
        <v>0</v>
      </c>
      <c r="I16" s="44">
        <f>I15</f>
        <v>2</v>
      </c>
      <c r="J16" s="44">
        <f t="shared" ref="J16:W16" si="2">J15</f>
        <v>0</v>
      </c>
      <c r="K16" s="44">
        <f t="shared" si="2"/>
        <v>2</v>
      </c>
      <c r="L16" s="44">
        <f t="shared" si="2"/>
        <v>0</v>
      </c>
      <c r="M16" s="44">
        <f t="shared" si="2"/>
        <v>2</v>
      </c>
      <c r="N16" s="44">
        <f t="shared" si="2"/>
        <v>0</v>
      </c>
      <c r="O16" s="44">
        <f t="shared" si="2"/>
        <v>0</v>
      </c>
      <c r="P16" s="44">
        <f t="shared" si="2"/>
        <v>0</v>
      </c>
      <c r="Q16" s="44">
        <f t="shared" si="2"/>
        <v>0</v>
      </c>
      <c r="R16" s="44">
        <f t="shared" si="2"/>
        <v>0</v>
      </c>
      <c r="S16" s="44">
        <f t="shared" si="2"/>
        <v>0</v>
      </c>
      <c r="T16" s="44">
        <f t="shared" si="2"/>
        <v>0</v>
      </c>
      <c r="U16" s="44">
        <f t="shared" si="2"/>
        <v>1</v>
      </c>
      <c r="V16" s="44">
        <f t="shared" si="2"/>
        <v>1</v>
      </c>
      <c r="W16" s="44">
        <f t="shared" si="2"/>
        <v>0</v>
      </c>
      <c r="X16" s="61">
        <v>283</v>
      </c>
      <c r="Y16" s="51">
        <v>250</v>
      </c>
      <c r="Z16" s="51">
        <f t="shared" si="1"/>
        <v>4264</v>
      </c>
    </row>
    <row r="17" spans="1:26" s="15" customFormat="1" hidden="1">
      <c r="A17" s="34">
        <f>IF(D17=0,"",MAX($A$9:A16)+1)</f>
        <v>7</v>
      </c>
      <c r="B17" s="90" t="s">
        <v>190</v>
      </c>
      <c r="C17" s="38" t="s">
        <v>13</v>
      </c>
      <c r="D17" s="44">
        <f t="shared" si="0"/>
        <v>4</v>
      </c>
      <c r="E17" s="44">
        <v>0</v>
      </c>
      <c r="F17" s="44">
        <v>0</v>
      </c>
      <c r="G17" s="44">
        <v>0</v>
      </c>
      <c r="H17" s="44">
        <v>0</v>
      </c>
      <c r="I17" s="44">
        <v>2</v>
      </c>
      <c r="J17" s="44">
        <v>0</v>
      </c>
      <c r="K17" s="44">
        <v>0</v>
      </c>
      <c r="L17" s="44">
        <v>0</v>
      </c>
      <c r="M17" s="44">
        <v>0</v>
      </c>
      <c r="N17" s="44">
        <v>0</v>
      </c>
      <c r="O17" s="44">
        <v>0</v>
      </c>
      <c r="P17" s="44">
        <v>0</v>
      </c>
      <c r="Q17" s="44">
        <v>0</v>
      </c>
      <c r="R17" s="44">
        <v>0</v>
      </c>
      <c r="S17" s="44">
        <v>0</v>
      </c>
      <c r="T17" s="44">
        <v>0</v>
      </c>
      <c r="U17" s="44">
        <v>1</v>
      </c>
      <c r="V17" s="44">
        <v>1</v>
      </c>
      <c r="W17" s="44">
        <v>0</v>
      </c>
      <c r="X17" s="61">
        <v>1250</v>
      </c>
      <c r="Y17" s="51">
        <v>900</v>
      </c>
      <c r="Z17" s="51">
        <f t="shared" si="1"/>
        <v>8600</v>
      </c>
    </row>
    <row r="18" spans="1:26" s="15" customFormat="1" ht="23" hidden="1">
      <c r="A18" s="34">
        <f>IF(D18=0,"",MAX($A$9:A17)+1)</f>
        <v>8</v>
      </c>
      <c r="B18" s="90" t="s">
        <v>170</v>
      </c>
      <c r="C18" s="38" t="s">
        <v>13</v>
      </c>
      <c r="D18" s="44">
        <f t="shared" si="0"/>
        <v>6</v>
      </c>
      <c r="E18" s="44">
        <v>0</v>
      </c>
      <c r="F18" s="44">
        <v>0</v>
      </c>
      <c r="G18" s="44">
        <v>0</v>
      </c>
      <c r="H18" s="44">
        <v>0</v>
      </c>
      <c r="I18" s="44">
        <v>0</v>
      </c>
      <c r="J18" s="44">
        <v>0</v>
      </c>
      <c r="K18" s="44">
        <v>0</v>
      </c>
      <c r="L18" s="44">
        <v>0</v>
      </c>
      <c r="M18" s="44">
        <v>0</v>
      </c>
      <c r="N18" s="44">
        <v>0</v>
      </c>
      <c r="O18" s="44">
        <v>1</v>
      </c>
      <c r="P18" s="44">
        <v>0</v>
      </c>
      <c r="Q18" s="44">
        <v>1</v>
      </c>
      <c r="R18" s="44">
        <v>0</v>
      </c>
      <c r="S18" s="44">
        <v>1</v>
      </c>
      <c r="T18" s="44">
        <v>1</v>
      </c>
      <c r="U18" s="44">
        <v>1</v>
      </c>
      <c r="V18" s="44">
        <v>1</v>
      </c>
      <c r="W18" s="44">
        <v>0</v>
      </c>
      <c r="X18" s="61">
        <v>5400</v>
      </c>
      <c r="Y18" s="51">
        <v>1400</v>
      </c>
      <c r="Z18" s="51">
        <f t="shared" si="1"/>
        <v>40800</v>
      </c>
    </row>
    <row r="19" spans="1:26" s="15" customFormat="1" hidden="1">
      <c r="A19" s="34">
        <f>IF(D19=0,"",MAX($A$9:A18)+1)</f>
        <v>9</v>
      </c>
      <c r="B19" s="90" t="s">
        <v>191</v>
      </c>
      <c r="C19" s="38" t="s">
        <v>13</v>
      </c>
      <c r="D19" s="44">
        <f t="shared" si="0"/>
        <v>6</v>
      </c>
      <c r="E19" s="44">
        <v>0</v>
      </c>
      <c r="F19" s="44">
        <v>0</v>
      </c>
      <c r="G19" s="44">
        <v>0</v>
      </c>
      <c r="H19" s="44">
        <v>0</v>
      </c>
      <c r="I19" s="44">
        <v>0</v>
      </c>
      <c r="J19" s="44">
        <v>0</v>
      </c>
      <c r="K19" s="44">
        <v>0</v>
      </c>
      <c r="L19" s="44">
        <v>0</v>
      </c>
      <c r="M19" s="44">
        <v>0</v>
      </c>
      <c r="N19" s="44">
        <v>0</v>
      </c>
      <c r="O19" s="44">
        <v>1</v>
      </c>
      <c r="P19" s="44">
        <v>0</v>
      </c>
      <c r="Q19" s="44">
        <v>1</v>
      </c>
      <c r="R19" s="44">
        <v>0</v>
      </c>
      <c r="S19" s="44">
        <v>1</v>
      </c>
      <c r="T19" s="44">
        <v>1</v>
      </c>
      <c r="U19" s="44">
        <v>1</v>
      </c>
      <c r="V19" s="44">
        <v>1</v>
      </c>
      <c r="W19" s="44">
        <v>0</v>
      </c>
      <c r="X19" s="61">
        <v>17400</v>
      </c>
      <c r="Y19" s="61">
        <v>350</v>
      </c>
      <c r="Z19" s="51">
        <f t="shared" si="1"/>
        <v>106500</v>
      </c>
    </row>
    <row r="20" spans="1:26" s="15" customFormat="1" ht="34.5" hidden="1">
      <c r="A20" s="34">
        <f>IF(D20=0,"",MAX($A$9:A19)+1)</f>
        <v>10</v>
      </c>
      <c r="B20" s="90" t="s">
        <v>192</v>
      </c>
      <c r="C20" s="38" t="s">
        <v>13</v>
      </c>
      <c r="D20" s="44">
        <f t="shared" si="0"/>
        <v>6</v>
      </c>
      <c r="E20" s="44">
        <f>E19</f>
        <v>0</v>
      </c>
      <c r="F20" s="44">
        <f t="shared" ref="F20:W20" si="3">F19</f>
        <v>0</v>
      </c>
      <c r="G20" s="44">
        <f t="shared" si="3"/>
        <v>0</v>
      </c>
      <c r="H20" s="44">
        <f t="shared" si="3"/>
        <v>0</v>
      </c>
      <c r="I20" s="44">
        <f t="shared" si="3"/>
        <v>0</v>
      </c>
      <c r="J20" s="44">
        <f t="shared" si="3"/>
        <v>0</v>
      </c>
      <c r="K20" s="44">
        <f t="shared" si="3"/>
        <v>0</v>
      </c>
      <c r="L20" s="44">
        <f t="shared" si="3"/>
        <v>0</v>
      </c>
      <c r="M20" s="44">
        <f t="shared" si="3"/>
        <v>0</v>
      </c>
      <c r="N20" s="44">
        <f t="shared" si="3"/>
        <v>0</v>
      </c>
      <c r="O20" s="44">
        <f t="shared" si="3"/>
        <v>1</v>
      </c>
      <c r="P20" s="44">
        <f t="shared" si="3"/>
        <v>0</v>
      </c>
      <c r="Q20" s="44">
        <f t="shared" si="3"/>
        <v>1</v>
      </c>
      <c r="R20" s="44">
        <f t="shared" si="3"/>
        <v>0</v>
      </c>
      <c r="S20" s="44">
        <f t="shared" si="3"/>
        <v>1</v>
      </c>
      <c r="T20" s="44">
        <f t="shared" si="3"/>
        <v>1</v>
      </c>
      <c r="U20" s="44">
        <f t="shared" si="3"/>
        <v>1</v>
      </c>
      <c r="V20" s="44">
        <f t="shared" si="3"/>
        <v>1</v>
      </c>
      <c r="W20" s="44">
        <f t="shared" si="3"/>
        <v>0</v>
      </c>
      <c r="X20" s="61">
        <v>5390</v>
      </c>
      <c r="Y20" s="61">
        <v>480</v>
      </c>
      <c r="Z20" s="51">
        <f t="shared" si="1"/>
        <v>35220</v>
      </c>
    </row>
    <row r="21" spans="1:26" s="15" customFormat="1" ht="23" hidden="1">
      <c r="A21" s="34">
        <f>IF(D21=0,"",MAX($A$9:A20)+1)</f>
        <v>11</v>
      </c>
      <c r="B21" s="90" t="s">
        <v>193</v>
      </c>
      <c r="C21" s="38" t="s">
        <v>13</v>
      </c>
      <c r="D21" s="44">
        <f t="shared" si="0"/>
        <v>6</v>
      </c>
      <c r="E21" s="44">
        <f>E19</f>
        <v>0</v>
      </c>
      <c r="F21" s="44">
        <f t="shared" ref="F21:W21" si="4">F19</f>
        <v>0</v>
      </c>
      <c r="G21" s="44">
        <f t="shared" si="4"/>
        <v>0</v>
      </c>
      <c r="H21" s="44">
        <f t="shared" si="4"/>
        <v>0</v>
      </c>
      <c r="I21" s="44">
        <f t="shared" si="4"/>
        <v>0</v>
      </c>
      <c r="J21" s="44">
        <f t="shared" si="4"/>
        <v>0</v>
      </c>
      <c r="K21" s="44">
        <f t="shared" si="4"/>
        <v>0</v>
      </c>
      <c r="L21" s="44">
        <f t="shared" si="4"/>
        <v>0</v>
      </c>
      <c r="M21" s="44">
        <f t="shared" si="4"/>
        <v>0</v>
      </c>
      <c r="N21" s="44">
        <f t="shared" si="4"/>
        <v>0</v>
      </c>
      <c r="O21" s="44">
        <f t="shared" si="4"/>
        <v>1</v>
      </c>
      <c r="P21" s="44">
        <f t="shared" si="4"/>
        <v>0</v>
      </c>
      <c r="Q21" s="44">
        <f t="shared" si="4"/>
        <v>1</v>
      </c>
      <c r="R21" s="44">
        <f t="shared" si="4"/>
        <v>0</v>
      </c>
      <c r="S21" s="44">
        <f t="shared" si="4"/>
        <v>1</v>
      </c>
      <c r="T21" s="44">
        <f t="shared" si="4"/>
        <v>1</v>
      </c>
      <c r="U21" s="44">
        <f t="shared" si="4"/>
        <v>1</v>
      </c>
      <c r="V21" s="44">
        <f t="shared" si="4"/>
        <v>1</v>
      </c>
      <c r="W21" s="44">
        <f t="shared" si="4"/>
        <v>0</v>
      </c>
      <c r="X21" s="61">
        <v>3400</v>
      </c>
      <c r="Y21" s="61">
        <v>2400</v>
      </c>
      <c r="Z21" s="51">
        <f t="shared" si="1"/>
        <v>34800</v>
      </c>
    </row>
    <row r="22" spans="1:26" s="15" customFormat="1" hidden="1">
      <c r="A22" s="34">
        <f>IF(D22=0,"",MAX($A$9:A21)+1)</f>
        <v>12</v>
      </c>
      <c r="B22" s="90" t="s">
        <v>194</v>
      </c>
      <c r="C22" s="38" t="s">
        <v>13</v>
      </c>
      <c r="D22" s="44">
        <f t="shared" si="0"/>
        <v>6</v>
      </c>
      <c r="E22" s="44">
        <f>E19</f>
        <v>0</v>
      </c>
      <c r="F22" s="44">
        <f t="shared" ref="F22:W22" si="5">F19</f>
        <v>0</v>
      </c>
      <c r="G22" s="44">
        <f t="shared" si="5"/>
        <v>0</v>
      </c>
      <c r="H22" s="44">
        <f t="shared" si="5"/>
        <v>0</v>
      </c>
      <c r="I22" s="44">
        <f t="shared" si="5"/>
        <v>0</v>
      </c>
      <c r="J22" s="44">
        <f t="shared" si="5"/>
        <v>0</v>
      </c>
      <c r="K22" s="44">
        <f t="shared" si="5"/>
        <v>0</v>
      </c>
      <c r="L22" s="44">
        <f t="shared" si="5"/>
        <v>0</v>
      </c>
      <c r="M22" s="44">
        <f t="shared" si="5"/>
        <v>0</v>
      </c>
      <c r="N22" s="44">
        <f t="shared" si="5"/>
        <v>0</v>
      </c>
      <c r="O22" s="44">
        <f t="shared" si="5"/>
        <v>1</v>
      </c>
      <c r="P22" s="44">
        <f t="shared" si="5"/>
        <v>0</v>
      </c>
      <c r="Q22" s="44">
        <f t="shared" si="5"/>
        <v>1</v>
      </c>
      <c r="R22" s="44">
        <f t="shared" si="5"/>
        <v>0</v>
      </c>
      <c r="S22" s="44">
        <f t="shared" si="5"/>
        <v>1</v>
      </c>
      <c r="T22" s="44">
        <f t="shared" si="5"/>
        <v>1</v>
      </c>
      <c r="U22" s="44">
        <f t="shared" si="5"/>
        <v>1</v>
      </c>
      <c r="V22" s="44">
        <f t="shared" si="5"/>
        <v>1</v>
      </c>
      <c r="W22" s="44">
        <f t="shared" si="5"/>
        <v>0</v>
      </c>
      <c r="X22" s="61">
        <v>680</v>
      </c>
      <c r="Y22" s="61">
        <v>250</v>
      </c>
      <c r="Z22" s="51">
        <f t="shared" si="1"/>
        <v>5580</v>
      </c>
    </row>
    <row r="23" spans="1:26" s="15" customFormat="1" hidden="1">
      <c r="A23" s="34">
        <f>IF(D23=0,"",MAX($A$9:A22)+1)</f>
        <v>13</v>
      </c>
      <c r="B23" s="90" t="s">
        <v>207</v>
      </c>
      <c r="C23" s="38" t="s">
        <v>13</v>
      </c>
      <c r="D23" s="44">
        <f t="shared" si="0"/>
        <v>6</v>
      </c>
      <c r="E23" s="44">
        <f>E19</f>
        <v>0</v>
      </c>
      <c r="F23" s="44">
        <f t="shared" ref="F23:W23" si="6">F19</f>
        <v>0</v>
      </c>
      <c r="G23" s="44">
        <f t="shared" si="6"/>
        <v>0</v>
      </c>
      <c r="H23" s="44">
        <f t="shared" si="6"/>
        <v>0</v>
      </c>
      <c r="I23" s="44">
        <f t="shared" si="6"/>
        <v>0</v>
      </c>
      <c r="J23" s="44">
        <f t="shared" si="6"/>
        <v>0</v>
      </c>
      <c r="K23" s="44">
        <f t="shared" si="6"/>
        <v>0</v>
      </c>
      <c r="L23" s="44">
        <f t="shared" si="6"/>
        <v>0</v>
      </c>
      <c r="M23" s="44">
        <f t="shared" si="6"/>
        <v>0</v>
      </c>
      <c r="N23" s="44">
        <f t="shared" si="6"/>
        <v>0</v>
      </c>
      <c r="O23" s="44">
        <f t="shared" si="6"/>
        <v>1</v>
      </c>
      <c r="P23" s="44">
        <f t="shared" si="6"/>
        <v>0</v>
      </c>
      <c r="Q23" s="44">
        <f t="shared" si="6"/>
        <v>1</v>
      </c>
      <c r="R23" s="44">
        <f t="shared" si="6"/>
        <v>0</v>
      </c>
      <c r="S23" s="44">
        <f t="shared" si="6"/>
        <v>1</v>
      </c>
      <c r="T23" s="44">
        <f t="shared" si="6"/>
        <v>1</v>
      </c>
      <c r="U23" s="44">
        <f t="shared" si="6"/>
        <v>1</v>
      </c>
      <c r="V23" s="44">
        <f t="shared" si="6"/>
        <v>1</v>
      </c>
      <c r="W23" s="44">
        <f t="shared" si="6"/>
        <v>0</v>
      </c>
      <c r="X23" s="61">
        <v>1312</v>
      </c>
      <c r="Y23" s="61">
        <f>Y17</f>
        <v>900</v>
      </c>
      <c r="Z23" s="51">
        <f t="shared" si="1"/>
        <v>13272</v>
      </c>
    </row>
    <row r="24" spans="1:26" s="15" customFormat="1" hidden="1">
      <c r="A24" s="34">
        <f>IF(D24=0,"",MAX($A$9:A23)+1)</f>
        <v>14</v>
      </c>
      <c r="B24" s="90" t="s">
        <v>69</v>
      </c>
      <c r="C24" s="38" t="s">
        <v>15</v>
      </c>
      <c r="D24" s="44">
        <f t="shared" si="0"/>
        <v>5</v>
      </c>
      <c r="E24" s="44">
        <v>1</v>
      </c>
      <c r="F24" s="44">
        <v>1</v>
      </c>
      <c r="G24" s="44">
        <v>1</v>
      </c>
      <c r="H24" s="44">
        <v>1</v>
      </c>
      <c r="I24" s="44">
        <v>0</v>
      </c>
      <c r="J24" s="44">
        <v>1</v>
      </c>
      <c r="K24" s="44">
        <v>0</v>
      </c>
      <c r="L24" s="44">
        <v>0</v>
      </c>
      <c r="M24" s="44">
        <v>0</v>
      </c>
      <c r="N24" s="44">
        <v>0</v>
      </c>
      <c r="O24" s="44">
        <v>0</v>
      </c>
      <c r="P24" s="44">
        <v>0</v>
      </c>
      <c r="Q24" s="44">
        <v>0</v>
      </c>
      <c r="R24" s="44">
        <v>0</v>
      </c>
      <c r="S24" s="44">
        <v>0</v>
      </c>
      <c r="T24" s="44">
        <v>0</v>
      </c>
      <c r="U24" s="44">
        <v>0</v>
      </c>
      <c r="V24" s="44">
        <v>0</v>
      </c>
      <c r="W24" s="44">
        <v>0</v>
      </c>
      <c r="X24" s="51">
        <v>0</v>
      </c>
      <c r="Y24" s="51">
        <v>1200</v>
      </c>
      <c r="Z24" s="51">
        <f t="shared" si="1"/>
        <v>6000</v>
      </c>
    </row>
    <row r="25" spans="1:26" s="15" customFormat="1" hidden="1">
      <c r="A25" s="34" t="str">
        <f>IF(D25=0,"",MAX($A$9:A24)+1)</f>
        <v/>
      </c>
      <c r="B25" s="90"/>
      <c r="C25" s="38"/>
      <c r="D25" s="44"/>
      <c r="E25" s="44"/>
      <c r="F25" s="44"/>
      <c r="G25" s="44"/>
      <c r="H25" s="44"/>
      <c r="I25" s="44"/>
      <c r="J25" s="44"/>
      <c r="K25" s="44"/>
      <c r="L25" s="44"/>
      <c r="M25" s="44"/>
      <c r="N25" s="44"/>
      <c r="O25" s="44"/>
      <c r="P25" s="44"/>
      <c r="Q25" s="44"/>
      <c r="R25" s="44"/>
      <c r="S25" s="44"/>
      <c r="T25" s="44"/>
      <c r="U25" s="44"/>
      <c r="V25" s="44"/>
      <c r="W25" s="44"/>
      <c r="X25" s="51"/>
      <c r="Y25" s="51"/>
      <c r="Z25" s="51"/>
    </row>
    <row r="26" spans="1:26" s="15" customFormat="1" hidden="1">
      <c r="A26" s="34" t="str">
        <f>IF(D26=0,"",MAX($A$9:A25)+1)</f>
        <v/>
      </c>
      <c r="B26" s="88" t="s">
        <v>44</v>
      </c>
      <c r="C26" s="38"/>
      <c r="D26" s="44"/>
      <c r="E26" s="44"/>
      <c r="F26" s="44"/>
      <c r="G26" s="44"/>
      <c r="H26" s="44"/>
      <c r="I26" s="44"/>
      <c r="J26" s="44"/>
      <c r="K26" s="44"/>
      <c r="L26" s="44"/>
      <c r="M26" s="44"/>
      <c r="N26" s="44"/>
      <c r="O26" s="44"/>
      <c r="P26" s="44"/>
      <c r="Q26" s="44"/>
      <c r="R26" s="44"/>
      <c r="S26" s="44"/>
      <c r="T26" s="44"/>
      <c r="U26" s="44"/>
      <c r="V26" s="44"/>
      <c r="W26" s="44"/>
      <c r="X26" s="51"/>
      <c r="Y26" s="51"/>
      <c r="Z26" s="51"/>
    </row>
    <row r="27" spans="1:26" s="15" customFormat="1" ht="34.5" hidden="1">
      <c r="A27" s="34">
        <f>IF(D27=0,"",MAX($A$9:A26)+1)</f>
        <v>15</v>
      </c>
      <c r="B27" s="90" t="s">
        <v>195</v>
      </c>
      <c r="C27" s="38" t="s">
        <v>13</v>
      </c>
      <c r="D27" s="44">
        <f t="shared" ref="D27:D31" si="7">SUM(E27:W27)</f>
        <v>6</v>
      </c>
      <c r="E27" s="44">
        <v>0</v>
      </c>
      <c r="F27" s="44">
        <v>0</v>
      </c>
      <c r="G27" s="44">
        <v>0</v>
      </c>
      <c r="H27" s="44">
        <v>0</v>
      </c>
      <c r="I27" s="44">
        <v>0</v>
      </c>
      <c r="J27" s="44">
        <v>0</v>
      </c>
      <c r="K27" s="44">
        <v>0</v>
      </c>
      <c r="L27" s="44">
        <v>0</v>
      </c>
      <c r="M27" s="44">
        <v>0</v>
      </c>
      <c r="N27" s="44">
        <v>0</v>
      </c>
      <c r="O27" s="44">
        <v>1</v>
      </c>
      <c r="P27" s="44">
        <v>0</v>
      </c>
      <c r="Q27" s="44">
        <v>1</v>
      </c>
      <c r="R27" s="44">
        <v>0</v>
      </c>
      <c r="S27" s="44">
        <v>1</v>
      </c>
      <c r="T27" s="44">
        <v>1</v>
      </c>
      <c r="U27" s="44">
        <v>1</v>
      </c>
      <c r="V27" s="44">
        <v>1</v>
      </c>
      <c r="W27" s="44">
        <v>0</v>
      </c>
      <c r="X27" s="51">
        <v>14740</v>
      </c>
      <c r="Y27" s="51">
        <v>500</v>
      </c>
      <c r="Z27" s="51">
        <f t="shared" ref="Z27:Z31" si="8">SUM(E27:W27)*SUM(X27:Y27)</f>
        <v>91440</v>
      </c>
    </row>
    <row r="28" spans="1:26" s="15" customFormat="1" hidden="1">
      <c r="A28" s="34">
        <f>IF(D28=0,"",MAX($A$9:A27)+1)</f>
        <v>16</v>
      </c>
      <c r="B28" s="90" t="s">
        <v>70</v>
      </c>
      <c r="C28" s="38" t="s">
        <v>13</v>
      </c>
      <c r="D28" s="44">
        <f t="shared" si="7"/>
        <v>6</v>
      </c>
      <c r="E28" s="44">
        <v>0</v>
      </c>
      <c r="F28" s="44">
        <v>0</v>
      </c>
      <c r="G28" s="44">
        <v>0</v>
      </c>
      <c r="H28" s="44">
        <v>0</v>
      </c>
      <c r="I28" s="44">
        <v>0</v>
      </c>
      <c r="J28" s="44">
        <v>0</v>
      </c>
      <c r="K28" s="44">
        <v>0</v>
      </c>
      <c r="L28" s="44">
        <v>0</v>
      </c>
      <c r="M28" s="44">
        <v>0</v>
      </c>
      <c r="N28" s="44">
        <v>0</v>
      </c>
      <c r="O28" s="44">
        <v>1</v>
      </c>
      <c r="P28" s="44">
        <v>0</v>
      </c>
      <c r="Q28" s="44">
        <v>1</v>
      </c>
      <c r="R28" s="44">
        <v>0</v>
      </c>
      <c r="S28" s="44">
        <v>1</v>
      </c>
      <c r="T28" s="44">
        <v>1</v>
      </c>
      <c r="U28" s="44">
        <v>1</v>
      </c>
      <c r="V28" s="44">
        <v>1</v>
      </c>
      <c r="W28" s="44">
        <v>0</v>
      </c>
      <c r="X28" s="51">
        <v>590</v>
      </c>
      <c r="Y28" s="51">
        <v>60</v>
      </c>
      <c r="Z28" s="51">
        <f t="shared" si="8"/>
        <v>3900</v>
      </c>
    </row>
    <row r="29" spans="1:26" s="15" customFormat="1" hidden="1">
      <c r="A29" s="34" t="str">
        <f>IF(D29=0,"",MAX($A$9:A28)+1)</f>
        <v/>
      </c>
      <c r="B29" s="64" t="s">
        <v>71</v>
      </c>
      <c r="C29" s="38" t="s">
        <v>13</v>
      </c>
      <c r="D29" s="44">
        <f t="shared" si="7"/>
        <v>0</v>
      </c>
      <c r="E29" s="44">
        <v>0</v>
      </c>
      <c r="F29" s="44">
        <v>0</v>
      </c>
      <c r="G29" s="44">
        <v>0</v>
      </c>
      <c r="H29" s="44">
        <v>0</v>
      </c>
      <c r="I29" s="44">
        <v>0</v>
      </c>
      <c r="J29" s="44">
        <v>0</v>
      </c>
      <c r="K29" s="44">
        <v>0</v>
      </c>
      <c r="L29" s="44">
        <v>0</v>
      </c>
      <c r="M29" s="44">
        <v>0</v>
      </c>
      <c r="N29" s="44">
        <v>0</v>
      </c>
      <c r="O29" s="44">
        <v>0</v>
      </c>
      <c r="P29" s="44">
        <v>0</v>
      </c>
      <c r="Q29" s="44">
        <v>0</v>
      </c>
      <c r="R29" s="44">
        <v>0</v>
      </c>
      <c r="S29" s="44">
        <v>0</v>
      </c>
      <c r="T29" s="44">
        <v>0</v>
      </c>
      <c r="U29" s="44">
        <v>0</v>
      </c>
      <c r="V29" s="44">
        <v>0</v>
      </c>
      <c r="W29" s="44">
        <v>0</v>
      </c>
      <c r="X29" s="51">
        <v>480</v>
      </c>
      <c r="Y29" s="51">
        <v>60</v>
      </c>
      <c r="Z29" s="51">
        <f t="shared" si="8"/>
        <v>0</v>
      </c>
    </row>
    <row r="30" spans="1:26" s="15" customFormat="1" hidden="1">
      <c r="A30" s="34">
        <f>IF(D30=0,"",MAX($A$9:A29)+1)</f>
        <v>17</v>
      </c>
      <c r="B30" s="90" t="s">
        <v>72</v>
      </c>
      <c r="C30" s="38" t="s">
        <v>13</v>
      </c>
      <c r="D30" s="44">
        <f t="shared" si="7"/>
        <v>5</v>
      </c>
      <c r="E30" s="44">
        <v>0</v>
      </c>
      <c r="F30" s="44">
        <v>0</v>
      </c>
      <c r="G30" s="44">
        <v>0</v>
      </c>
      <c r="H30" s="44">
        <v>0</v>
      </c>
      <c r="I30" s="44">
        <v>0</v>
      </c>
      <c r="J30" s="44">
        <v>0</v>
      </c>
      <c r="K30" s="44">
        <v>0</v>
      </c>
      <c r="L30" s="44">
        <v>0</v>
      </c>
      <c r="M30" s="44">
        <v>0</v>
      </c>
      <c r="N30" s="44">
        <v>0</v>
      </c>
      <c r="O30" s="44">
        <v>1</v>
      </c>
      <c r="P30" s="44">
        <v>0</v>
      </c>
      <c r="Q30" s="44">
        <v>1</v>
      </c>
      <c r="R30" s="44">
        <v>0</v>
      </c>
      <c r="S30" s="44">
        <v>0</v>
      </c>
      <c r="T30" s="44">
        <v>1</v>
      </c>
      <c r="U30" s="44">
        <v>1</v>
      </c>
      <c r="V30" s="44">
        <v>1</v>
      </c>
      <c r="W30" s="44">
        <v>0</v>
      </c>
      <c r="X30" s="51">
        <v>490</v>
      </c>
      <c r="Y30" s="51">
        <v>380</v>
      </c>
      <c r="Z30" s="51">
        <f t="shared" si="8"/>
        <v>4350</v>
      </c>
    </row>
    <row r="31" spans="1:26" s="15" customFormat="1" hidden="1">
      <c r="A31" s="34">
        <f>IF(D31=0,"",MAX($A$9:A30)+1)</f>
        <v>18</v>
      </c>
      <c r="B31" s="90" t="s">
        <v>73</v>
      </c>
      <c r="C31" s="38" t="s">
        <v>13</v>
      </c>
      <c r="D31" s="44">
        <f t="shared" si="7"/>
        <v>1</v>
      </c>
      <c r="E31" s="44">
        <v>0</v>
      </c>
      <c r="F31" s="44">
        <v>0</v>
      </c>
      <c r="G31" s="44">
        <v>0</v>
      </c>
      <c r="H31" s="44">
        <v>0</v>
      </c>
      <c r="I31" s="44">
        <v>0</v>
      </c>
      <c r="J31" s="44">
        <v>0</v>
      </c>
      <c r="K31" s="44">
        <v>0</v>
      </c>
      <c r="L31" s="44">
        <v>0</v>
      </c>
      <c r="M31" s="44">
        <v>0</v>
      </c>
      <c r="N31" s="44">
        <v>0</v>
      </c>
      <c r="O31" s="44">
        <v>0</v>
      </c>
      <c r="P31" s="44">
        <v>0</v>
      </c>
      <c r="Q31" s="44">
        <v>0</v>
      </c>
      <c r="R31" s="44">
        <v>0</v>
      </c>
      <c r="S31" s="44">
        <v>1</v>
      </c>
      <c r="T31" s="44">
        <v>0</v>
      </c>
      <c r="U31" s="44">
        <v>0</v>
      </c>
      <c r="V31" s="44">
        <v>0</v>
      </c>
      <c r="W31" s="44">
        <v>0</v>
      </c>
      <c r="X31" s="51">
        <v>410</v>
      </c>
      <c r="Y31" s="51">
        <v>380</v>
      </c>
      <c r="Z31" s="51">
        <f t="shared" si="8"/>
        <v>790</v>
      </c>
    </row>
    <row r="32" spans="1:26" s="15" customFormat="1" hidden="1">
      <c r="A32" s="34" t="str">
        <f>IF(D32=0,"",MAX($A$9:A31)+1)</f>
        <v/>
      </c>
      <c r="B32" s="90"/>
      <c r="C32" s="38"/>
      <c r="D32" s="44"/>
      <c r="E32" s="44"/>
      <c r="F32" s="44"/>
      <c r="G32" s="44"/>
      <c r="H32" s="44"/>
      <c r="I32" s="44"/>
      <c r="J32" s="44"/>
      <c r="K32" s="44"/>
      <c r="L32" s="44"/>
      <c r="M32" s="44"/>
      <c r="N32" s="44"/>
      <c r="O32" s="44"/>
      <c r="P32" s="44"/>
      <c r="Q32" s="44"/>
      <c r="R32" s="44"/>
      <c r="S32" s="44"/>
      <c r="T32" s="44"/>
      <c r="U32" s="44"/>
      <c r="V32" s="44"/>
      <c r="W32" s="44"/>
      <c r="X32" s="51"/>
      <c r="Y32" s="51"/>
      <c r="Z32" s="51"/>
    </row>
    <row r="33" spans="1:26" s="15" customFormat="1" hidden="1">
      <c r="A33" s="34" t="str">
        <f>IF(D33=0,"",MAX($A$9:A32)+1)</f>
        <v/>
      </c>
      <c r="B33" s="88" t="s">
        <v>43</v>
      </c>
      <c r="C33" s="38"/>
      <c r="D33" s="44"/>
      <c r="E33" s="44"/>
      <c r="F33" s="44"/>
      <c r="G33" s="44"/>
      <c r="H33" s="44"/>
      <c r="I33" s="44"/>
      <c r="J33" s="44"/>
      <c r="K33" s="44"/>
      <c r="L33" s="44"/>
      <c r="M33" s="44"/>
      <c r="N33" s="44"/>
      <c r="O33" s="44"/>
      <c r="P33" s="44"/>
      <c r="Q33" s="44"/>
      <c r="R33" s="44"/>
      <c r="S33" s="44"/>
      <c r="T33" s="44"/>
      <c r="U33" s="44"/>
      <c r="V33" s="44"/>
      <c r="W33" s="44"/>
      <c r="X33" s="51"/>
      <c r="Y33" s="51"/>
      <c r="Z33" s="51"/>
    </row>
    <row r="34" spans="1:26" s="15" customFormat="1">
      <c r="A34" s="34">
        <f>IF(D34=0,"",MAX($A$9:A33)+1)</f>
        <v>19</v>
      </c>
      <c r="B34" s="90" t="s">
        <v>180</v>
      </c>
      <c r="C34" s="38" t="s">
        <v>15</v>
      </c>
      <c r="D34" s="44">
        <f t="shared" ref="D34:D47" si="9">SUM(E34:W34)</f>
        <v>12</v>
      </c>
      <c r="E34" s="44">
        <v>0</v>
      </c>
      <c r="F34" s="44">
        <v>0</v>
      </c>
      <c r="G34" s="44">
        <v>0</v>
      </c>
      <c r="H34" s="44">
        <v>0</v>
      </c>
      <c r="I34" s="44">
        <v>1</v>
      </c>
      <c r="J34" s="44">
        <v>0</v>
      </c>
      <c r="K34" s="44">
        <v>1</v>
      </c>
      <c r="L34" s="44">
        <v>1</v>
      </c>
      <c r="M34" s="44">
        <v>1</v>
      </c>
      <c r="N34" s="44">
        <v>1</v>
      </c>
      <c r="O34" s="44">
        <v>1</v>
      </c>
      <c r="P34" s="44">
        <v>1</v>
      </c>
      <c r="Q34" s="44">
        <v>1</v>
      </c>
      <c r="R34" s="44">
        <v>1</v>
      </c>
      <c r="S34" s="44">
        <v>1</v>
      </c>
      <c r="T34" s="44">
        <v>1</v>
      </c>
      <c r="U34" s="44">
        <v>1</v>
      </c>
      <c r="V34" s="44">
        <v>0</v>
      </c>
      <c r="W34" s="44">
        <v>0</v>
      </c>
      <c r="X34" s="61">
        <f>27918+535</f>
        <v>28453</v>
      </c>
      <c r="Y34" s="51">
        <v>4500</v>
      </c>
      <c r="Z34" s="51">
        <f t="shared" ref="Z34:Z47" si="10">SUM(E34:W34)*SUM(X34:Y34)</f>
        <v>395436</v>
      </c>
    </row>
    <row r="35" spans="1:26" s="15" customFormat="1" hidden="1">
      <c r="A35" s="34">
        <f>IF(D35=0,"",MAX($A$9:A34)+1)</f>
        <v>20</v>
      </c>
      <c r="B35" s="90" t="s">
        <v>175</v>
      </c>
      <c r="C35" s="38" t="s">
        <v>13</v>
      </c>
      <c r="D35" s="44">
        <f t="shared" si="9"/>
        <v>5</v>
      </c>
      <c r="E35" s="44">
        <v>0</v>
      </c>
      <c r="F35" s="44">
        <v>0</v>
      </c>
      <c r="G35" s="44">
        <v>0</v>
      </c>
      <c r="H35" s="44">
        <v>0</v>
      </c>
      <c r="I35" s="44">
        <v>1</v>
      </c>
      <c r="J35" s="44">
        <v>0</v>
      </c>
      <c r="K35" s="44">
        <v>0</v>
      </c>
      <c r="L35" s="44">
        <v>0</v>
      </c>
      <c r="M35" s="44">
        <v>0</v>
      </c>
      <c r="N35" s="44">
        <v>0</v>
      </c>
      <c r="O35" s="44">
        <v>0</v>
      </c>
      <c r="P35" s="44">
        <v>1</v>
      </c>
      <c r="Q35" s="44">
        <v>0</v>
      </c>
      <c r="R35" s="44">
        <v>1</v>
      </c>
      <c r="S35" s="44">
        <v>0</v>
      </c>
      <c r="T35" s="44">
        <v>1</v>
      </c>
      <c r="U35" s="44">
        <v>1</v>
      </c>
      <c r="V35" s="44">
        <v>0</v>
      </c>
      <c r="W35" s="44">
        <v>0</v>
      </c>
      <c r="X35" s="61">
        <v>2400</v>
      </c>
      <c r="Y35" s="51">
        <v>350</v>
      </c>
      <c r="Z35" s="51">
        <f t="shared" si="10"/>
        <v>13750</v>
      </c>
    </row>
    <row r="36" spans="1:26" s="15" customFormat="1" hidden="1">
      <c r="A36" s="34">
        <f>IF(D36=0,"",MAX($A$9:A35)+1)</f>
        <v>21</v>
      </c>
      <c r="B36" s="90" t="s">
        <v>178</v>
      </c>
      <c r="C36" s="38" t="s">
        <v>13</v>
      </c>
      <c r="D36" s="44">
        <f t="shared" si="9"/>
        <v>9</v>
      </c>
      <c r="E36" s="44">
        <v>0</v>
      </c>
      <c r="F36" s="44">
        <v>0</v>
      </c>
      <c r="G36" s="44">
        <v>0</v>
      </c>
      <c r="H36" s="44">
        <v>0</v>
      </c>
      <c r="I36" s="44">
        <v>1</v>
      </c>
      <c r="J36" s="44">
        <v>0</v>
      </c>
      <c r="K36" s="44">
        <v>0</v>
      </c>
      <c r="L36" s="44">
        <v>1</v>
      </c>
      <c r="M36" s="44">
        <v>1</v>
      </c>
      <c r="N36" s="44">
        <v>1</v>
      </c>
      <c r="O36" s="44">
        <v>1</v>
      </c>
      <c r="P36" s="44">
        <v>1</v>
      </c>
      <c r="Q36" s="44">
        <v>0</v>
      </c>
      <c r="R36" s="44">
        <v>1</v>
      </c>
      <c r="S36" s="44">
        <v>0</v>
      </c>
      <c r="T36" s="44">
        <v>1</v>
      </c>
      <c r="U36" s="44">
        <v>1</v>
      </c>
      <c r="V36" s="44">
        <v>0</v>
      </c>
      <c r="W36" s="44">
        <v>0</v>
      </c>
      <c r="X36" s="61">
        <v>1520</v>
      </c>
      <c r="Y36" s="51">
        <v>250</v>
      </c>
      <c r="Z36" s="51">
        <f t="shared" si="10"/>
        <v>15930</v>
      </c>
    </row>
    <row r="37" spans="1:26" s="15" customFormat="1" hidden="1">
      <c r="A37" s="34">
        <f>IF(D37=0,"",MAX($A$9:A36)+1)</f>
        <v>22</v>
      </c>
      <c r="B37" s="89" t="s">
        <v>149</v>
      </c>
      <c r="C37" s="38" t="s">
        <v>13</v>
      </c>
      <c r="D37" s="44">
        <f t="shared" si="9"/>
        <v>5</v>
      </c>
      <c r="E37" s="44">
        <v>0</v>
      </c>
      <c r="F37" s="44">
        <v>0</v>
      </c>
      <c r="G37" s="44">
        <v>0</v>
      </c>
      <c r="H37" s="44">
        <v>0</v>
      </c>
      <c r="I37" s="44">
        <v>1</v>
      </c>
      <c r="J37" s="44">
        <v>0</v>
      </c>
      <c r="K37" s="44">
        <v>1</v>
      </c>
      <c r="L37" s="44">
        <v>0</v>
      </c>
      <c r="M37" s="44">
        <v>1</v>
      </c>
      <c r="N37" s="44">
        <v>1</v>
      </c>
      <c r="O37" s="44">
        <v>0</v>
      </c>
      <c r="P37" s="44">
        <v>0</v>
      </c>
      <c r="Q37" s="44">
        <v>0</v>
      </c>
      <c r="R37" s="44">
        <v>0</v>
      </c>
      <c r="S37" s="44">
        <v>0</v>
      </c>
      <c r="T37" s="44">
        <v>0</v>
      </c>
      <c r="U37" s="44">
        <v>0</v>
      </c>
      <c r="V37" s="44">
        <v>1</v>
      </c>
      <c r="W37" s="44">
        <v>0</v>
      </c>
      <c r="X37" s="61">
        <v>16305</v>
      </c>
      <c r="Y37" s="51">
        <v>350</v>
      </c>
      <c r="Z37" s="51">
        <f t="shared" si="10"/>
        <v>83275</v>
      </c>
    </row>
    <row r="38" spans="1:26" s="15" customFormat="1" ht="23" hidden="1">
      <c r="A38" s="34">
        <f>IF(D38=0,"",MAX($A$9:A37)+1)</f>
        <v>23</v>
      </c>
      <c r="B38" s="90" t="s">
        <v>85</v>
      </c>
      <c r="C38" s="38" t="s">
        <v>13</v>
      </c>
      <c r="D38" s="44">
        <f t="shared" si="9"/>
        <v>28</v>
      </c>
      <c r="E38" s="44">
        <v>2</v>
      </c>
      <c r="F38" s="44">
        <v>0</v>
      </c>
      <c r="G38" s="44">
        <v>2</v>
      </c>
      <c r="H38" s="44">
        <v>2</v>
      </c>
      <c r="I38" s="44">
        <v>2</v>
      </c>
      <c r="J38" s="44">
        <v>2</v>
      </c>
      <c r="K38" s="44">
        <v>0</v>
      </c>
      <c r="L38" s="44">
        <v>2</v>
      </c>
      <c r="M38" s="44">
        <v>2</v>
      </c>
      <c r="N38" s="44">
        <v>2</v>
      </c>
      <c r="O38" s="44">
        <v>2</v>
      </c>
      <c r="P38" s="44">
        <v>2</v>
      </c>
      <c r="Q38" s="44">
        <v>0</v>
      </c>
      <c r="R38" s="44">
        <v>2</v>
      </c>
      <c r="S38" s="44">
        <v>2</v>
      </c>
      <c r="T38" s="44">
        <v>2</v>
      </c>
      <c r="U38" s="44">
        <v>2</v>
      </c>
      <c r="V38" s="44">
        <v>0</v>
      </c>
      <c r="W38" s="44">
        <v>0</v>
      </c>
      <c r="X38" s="61">
        <v>3534</v>
      </c>
      <c r="Y38" s="51">
        <v>120</v>
      </c>
      <c r="Z38" s="51">
        <f t="shared" si="10"/>
        <v>102312</v>
      </c>
    </row>
    <row r="39" spans="1:26" s="15" customFormat="1">
      <c r="A39" s="34">
        <f>IF(D39=0,"",MAX($A$9:A38)+1)</f>
        <v>24</v>
      </c>
      <c r="B39" s="89" t="s">
        <v>176</v>
      </c>
      <c r="C39" s="38" t="s">
        <v>13</v>
      </c>
      <c r="D39" s="44">
        <f t="shared" ref="D39" si="11">SUM(E39:W39)</f>
        <v>14</v>
      </c>
      <c r="E39" s="44">
        <v>1</v>
      </c>
      <c r="F39" s="44">
        <v>1</v>
      </c>
      <c r="G39" s="44">
        <v>1</v>
      </c>
      <c r="H39" s="44">
        <v>1</v>
      </c>
      <c r="I39" s="44">
        <v>1</v>
      </c>
      <c r="J39" s="44">
        <v>1</v>
      </c>
      <c r="K39" s="44">
        <v>0</v>
      </c>
      <c r="L39" s="44">
        <v>1</v>
      </c>
      <c r="M39" s="44">
        <v>0</v>
      </c>
      <c r="N39" s="44">
        <v>0</v>
      </c>
      <c r="O39" s="44">
        <v>1</v>
      </c>
      <c r="P39" s="44">
        <v>1</v>
      </c>
      <c r="Q39" s="44">
        <v>1</v>
      </c>
      <c r="R39" s="44">
        <v>1</v>
      </c>
      <c r="S39" s="44">
        <v>1</v>
      </c>
      <c r="T39" s="44">
        <v>1</v>
      </c>
      <c r="U39" s="44">
        <v>1</v>
      </c>
      <c r="V39" s="44">
        <v>0</v>
      </c>
      <c r="W39" s="44">
        <v>0</v>
      </c>
      <c r="X39" s="61">
        <v>14300</v>
      </c>
      <c r="Y39" s="51">
        <v>350</v>
      </c>
      <c r="Z39" s="51">
        <f t="shared" si="10"/>
        <v>205100</v>
      </c>
    </row>
    <row r="40" spans="1:26" s="15" customFormat="1" hidden="1">
      <c r="A40" s="34" t="str">
        <f>IF(D40=0,"",MAX($A$9:A39)+1)</f>
        <v/>
      </c>
      <c r="B40" s="65" t="s">
        <v>168</v>
      </c>
      <c r="C40" s="38" t="s">
        <v>13</v>
      </c>
      <c r="D40" s="44">
        <f t="shared" si="9"/>
        <v>0</v>
      </c>
      <c r="E40" s="44">
        <v>0</v>
      </c>
      <c r="F40" s="44">
        <v>0</v>
      </c>
      <c r="G40" s="44">
        <v>0</v>
      </c>
      <c r="H40" s="44">
        <v>0</v>
      </c>
      <c r="I40" s="44">
        <v>0</v>
      </c>
      <c r="J40" s="44">
        <v>0</v>
      </c>
      <c r="K40" s="44">
        <v>0</v>
      </c>
      <c r="L40" s="44">
        <v>0</v>
      </c>
      <c r="M40" s="44">
        <v>0</v>
      </c>
      <c r="N40" s="44">
        <v>0</v>
      </c>
      <c r="O40" s="44">
        <v>0</v>
      </c>
      <c r="P40" s="44">
        <v>0</v>
      </c>
      <c r="Q40" s="44">
        <v>0</v>
      </c>
      <c r="R40" s="44">
        <v>0</v>
      </c>
      <c r="S40" s="44">
        <v>0</v>
      </c>
      <c r="T40" s="44">
        <v>0</v>
      </c>
      <c r="U40" s="44">
        <v>0</v>
      </c>
      <c r="V40" s="44">
        <v>0</v>
      </c>
      <c r="W40" s="44">
        <v>0</v>
      </c>
      <c r="X40" s="61">
        <v>31752</v>
      </c>
      <c r="Y40" s="51">
        <v>350</v>
      </c>
      <c r="Z40" s="51">
        <f t="shared" si="10"/>
        <v>0</v>
      </c>
    </row>
    <row r="41" spans="1:26" s="15" customFormat="1" hidden="1">
      <c r="A41" s="34" t="str">
        <f>IF(D41=0,"",MAX($A$9:A40)+1)</f>
        <v/>
      </c>
      <c r="B41" s="64" t="s">
        <v>86</v>
      </c>
      <c r="C41" s="38" t="s">
        <v>13</v>
      </c>
      <c r="D41" s="44">
        <f t="shared" si="9"/>
        <v>0</v>
      </c>
      <c r="E41" s="44">
        <v>0</v>
      </c>
      <c r="F41" s="44">
        <v>0</v>
      </c>
      <c r="G41" s="44">
        <v>0</v>
      </c>
      <c r="H41" s="44">
        <v>0</v>
      </c>
      <c r="I41" s="44">
        <v>0</v>
      </c>
      <c r="J41" s="44">
        <v>0</v>
      </c>
      <c r="K41" s="44">
        <v>0</v>
      </c>
      <c r="L41" s="44">
        <v>0</v>
      </c>
      <c r="M41" s="44">
        <v>0</v>
      </c>
      <c r="N41" s="44">
        <v>0</v>
      </c>
      <c r="O41" s="44">
        <v>0</v>
      </c>
      <c r="P41" s="44">
        <v>0</v>
      </c>
      <c r="Q41" s="44">
        <v>0</v>
      </c>
      <c r="R41" s="44">
        <v>0</v>
      </c>
      <c r="S41" s="44">
        <v>0</v>
      </c>
      <c r="T41" s="44">
        <v>0</v>
      </c>
      <c r="U41" s="44">
        <v>0</v>
      </c>
      <c r="V41" s="44">
        <v>0</v>
      </c>
      <c r="W41" s="44">
        <v>0</v>
      </c>
      <c r="X41" s="61">
        <v>1593</v>
      </c>
      <c r="Y41" s="51">
        <v>120</v>
      </c>
      <c r="Z41" s="51">
        <f t="shared" si="10"/>
        <v>0</v>
      </c>
    </row>
    <row r="42" spans="1:26" s="15" customFormat="1" hidden="1">
      <c r="A42" s="34" t="str">
        <f>IF(D42=0,"",MAX($A$9:A41)+1)</f>
        <v/>
      </c>
      <c r="B42" s="64" t="s">
        <v>87</v>
      </c>
      <c r="C42" s="38" t="s">
        <v>13</v>
      </c>
      <c r="D42" s="44">
        <f t="shared" si="9"/>
        <v>0</v>
      </c>
      <c r="E42" s="44">
        <v>0</v>
      </c>
      <c r="F42" s="44">
        <v>0</v>
      </c>
      <c r="G42" s="44">
        <v>0</v>
      </c>
      <c r="H42" s="44">
        <v>0</v>
      </c>
      <c r="I42" s="44">
        <v>0</v>
      </c>
      <c r="J42" s="44">
        <v>0</v>
      </c>
      <c r="K42" s="44">
        <v>0</v>
      </c>
      <c r="L42" s="44">
        <v>0</v>
      </c>
      <c r="M42" s="44">
        <v>0</v>
      </c>
      <c r="N42" s="44">
        <v>0</v>
      </c>
      <c r="O42" s="44">
        <v>0</v>
      </c>
      <c r="P42" s="44">
        <v>0</v>
      </c>
      <c r="Q42" s="44">
        <v>0</v>
      </c>
      <c r="R42" s="44">
        <v>0</v>
      </c>
      <c r="S42" s="44">
        <v>0</v>
      </c>
      <c r="T42" s="44">
        <v>0</v>
      </c>
      <c r="U42" s="44">
        <v>0</v>
      </c>
      <c r="V42" s="44">
        <v>0</v>
      </c>
      <c r="W42" s="44">
        <v>0</v>
      </c>
      <c r="X42" s="61">
        <v>2383</v>
      </c>
      <c r="Y42" s="61">
        <v>120</v>
      </c>
      <c r="Z42" s="51">
        <f t="shared" si="10"/>
        <v>0</v>
      </c>
    </row>
    <row r="43" spans="1:26" s="15" customFormat="1" hidden="1">
      <c r="A43" s="34" t="str">
        <f>IF(D43=0,"",MAX($A$9:A42)+1)</f>
        <v/>
      </c>
      <c r="B43" s="64" t="s">
        <v>169</v>
      </c>
      <c r="C43" s="38" t="s">
        <v>13</v>
      </c>
      <c r="D43" s="44">
        <f t="shared" si="9"/>
        <v>0</v>
      </c>
      <c r="E43" s="44">
        <v>0</v>
      </c>
      <c r="F43" s="44">
        <v>0</v>
      </c>
      <c r="G43" s="44">
        <v>0</v>
      </c>
      <c r="H43" s="44">
        <v>0</v>
      </c>
      <c r="I43" s="44">
        <v>0</v>
      </c>
      <c r="J43" s="44">
        <v>0</v>
      </c>
      <c r="K43" s="44">
        <v>0</v>
      </c>
      <c r="L43" s="44">
        <v>0</v>
      </c>
      <c r="M43" s="44">
        <v>0</v>
      </c>
      <c r="N43" s="44">
        <v>0</v>
      </c>
      <c r="O43" s="44">
        <v>0</v>
      </c>
      <c r="P43" s="44">
        <v>0</v>
      </c>
      <c r="Q43" s="44">
        <v>0</v>
      </c>
      <c r="R43" s="44">
        <v>0</v>
      </c>
      <c r="S43" s="44">
        <v>0</v>
      </c>
      <c r="T43" s="44">
        <v>0</v>
      </c>
      <c r="U43" s="44">
        <v>0</v>
      </c>
      <c r="V43" s="44">
        <v>0</v>
      </c>
      <c r="W43" s="44">
        <v>0</v>
      </c>
      <c r="X43" s="61">
        <v>3186</v>
      </c>
      <c r="Y43" s="51">
        <v>380</v>
      </c>
      <c r="Z43" s="51">
        <f t="shared" si="10"/>
        <v>0</v>
      </c>
    </row>
    <row r="44" spans="1:26" s="15" customFormat="1" hidden="1">
      <c r="A44" s="34">
        <f>IF(D44=0,"",MAX($A$9:A43)+1)</f>
        <v>25</v>
      </c>
      <c r="B44" s="90" t="s">
        <v>88</v>
      </c>
      <c r="C44" s="38" t="s">
        <v>13</v>
      </c>
      <c r="D44" s="44">
        <f t="shared" si="9"/>
        <v>15</v>
      </c>
      <c r="E44" s="44">
        <v>1</v>
      </c>
      <c r="F44" s="44">
        <v>0</v>
      </c>
      <c r="G44" s="44">
        <v>0</v>
      </c>
      <c r="H44" s="44">
        <v>0</v>
      </c>
      <c r="I44" s="44">
        <v>1</v>
      </c>
      <c r="J44" s="44">
        <v>1</v>
      </c>
      <c r="K44" s="44">
        <v>1</v>
      </c>
      <c r="L44" s="44">
        <v>1</v>
      </c>
      <c r="M44" s="44">
        <v>1</v>
      </c>
      <c r="N44" s="44">
        <v>1</v>
      </c>
      <c r="O44" s="44">
        <v>1</v>
      </c>
      <c r="P44" s="44">
        <v>1</v>
      </c>
      <c r="Q44" s="44">
        <v>1</v>
      </c>
      <c r="R44" s="44">
        <v>1</v>
      </c>
      <c r="S44" s="44">
        <v>1</v>
      </c>
      <c r="T44" s="44">
        <v>1</v>
      </c>
      <c r="U44" s="44">
        <v>1</v>
      </c>
      <c r="V44" s="44">
        <v>0</v>
      </c>
      <c r="W44" s="44">
        <v>1</v>
      </c>
      <c r="X44" s="61">
        <v>1539</v>
      </c>
      <c r="Y44" s="51">
        <v>600</v>
      </c>
      <c r="Z44" s="51">
        <f t="shared" si="10"/>
        <v>32085</v>
      </c>
    </row>
    <row r="45" spans="1:26" s="15" customFormat="1" hidden="1">
      <c r="A45" s="34">
        <f>IF(D45=0,"",MAX($A$9:A44)+1)</f>
        <v>26</v>
      </c>
      <c r="B45" s="90" t="s">
        <v>177</v>
      </c>
      <c r="C45" s="38" t="s">
        <v>13</v>
      </c>
      <c r="D45" s="44">
        <f t="shared" si="9"/>
        <v>30</v>
      </c>
      <c r="E45" s="44">
        <v>2</v>
      </c>
      <c r="F45" s="44">
        <v>0</v>
      </c>
      <c r="G45" s="44">
        <v>0</v>
      </c>
      <c r="H45" s="44">
        <v>0</v>
      </c>
      <c r="I45" s="44">
        <v>2</v>
      </c>
      <c r="J45" s="44">
        <v>2</v>
      </c>
      <c r="K45" s="44">
        <v>2</v>
      </c>
      <c r="L45" s="44">
        <v>2</v>
      </c>
      <c r="M45" s="44">
        <v>2</v>
      </c>
      <c r="N45" s="44">
        <v>2</v>
      </c>
      <c r="O45" s="44">
        <v>2</v>
      </c>
      <c r="P45" s="44">
        <v>2</v>
      </c>
      <c r="Q45" s="44">
        <v>2</v>
      </c>
      <c r="R45" s="44">
        <v>2</v>
      </c>
      <c r="S45" s="44">
        <v>2</v>
      </c>
      <c r="T45" s="44">
        <v>2</v>
      </c>
      <c r="U45" s="44">
        <v>2</v>
      </c>
      <c r="V45" s="44">
        <v>0</v>
      </c>
      <c r="W45" s="44">
        <v>2</v>
      </c>
      <c r="X45" s="61">
        <v>1820</v>
      </c>
      <c r="Y45" s="51">
        <v>150</v>
      </c>
      <c r="Z45" s="51">
        <f t="shared" si="10"/>
        <v>59100</v>
      </c>
    </row>
    <row r="46" spans="1:26" s="15" customFormat="1" ht="23" hidden="1">
      <c r="A46" s="34">
        <f>IF(D46=0,"",MAX($A$9:A45)+1)</f>
        <v>27</v>
      </c>
      <c r="B46" s="90" t="s">
        <v>89</v>
      </c>
      <c r="C46" s="38" t="s">
        <v>13</v>
      </c>
      <c r="D46" s="44">
        <f t="shared" si="9"/>
        <v>24</v>
      </c>
      <c r="E46" s="44">
        <v>1</v>
      </c>
      <c r="F46" s="44">
        <v>1</v>
      </c>
      <c r="G46" s="44">
        <v>1</v>
      </c>
      <c r="H46" s="44">
        <v>1</v>
      </c>
      <c r="I46" s="44">
        <v>2</v>
      </c>
      <c r="J46" s="44">
        <v>1</v>
      </c>
      <c r="K46" s="44">
        <v>2</v>
      </c>
      <c r="L46" s="44">
        <v>1</v>
      </c>
      <c r="M46" s="44">
        <v>2</v>
      </c>
      <c r="N46" s="44">
        <v>1</v>
      </c>
      <c r="O46" s="44">
        <v>1</v>
      </c>
      <c r="P46" s="44">
        <v>1</v>
      </c>
      <c r="Q46" s="44">
        <v>1</v>
      </c>
      <c r="R46" s="44">
        <v>1</v>
      </c>
      <c r="S46" s="44">
        <v>1</v>
      </c>
      <c r="T46" s="44">
        <v>1</v>
      </c>
      <c r="U46" s="44">
        <v>2</v>
      </c>
      <c r="V46" s="44">
        <v>2</v>
      </c>
      <c r="W46" s="44">
        <v>1</v>
      </c>
      <c r="X46" s="51">
        <v>1337</v>
      </c>
      <c r="Y46" s="51">
        <v>90</v>
      </c>
      <c r="Z46" s="51">
        <f t="shared" si="10"/>
        <v>34248</v>
      </c>
    </row>
    <row r="47" spans="1:26" s="15" customFormat="1" ht="23" hidden="1">
      <c r="A47" s="34">
        <f>IF(D47=0,"",MAX($A$9:A46)+1)</f>
        <v>28</v>
      </c>
      <c r="B47" s="90" t="s">
        <v>90</v>
      </c>
      <c r="C47" s="38" t="s">
        <v>13</v>
      </c>
      <c r="D47" s="44">
        <f t="shared" si="9"/>
        <v>15</v>
      </c>
      <c r="E47" s="44">
        <v>1</v>
      </c>
      <c r="F47" s="44">
        <v>1</v>
      </c>
      <c r="G47" s="44">
        <v>1</v>
      </c>
      <c r="H47" s="44">
        <v>1</v>
      </c>
      <c r="I47" s="44">
        <v>0</v>
      </c>
      <c r="J47" s="44">
        <v>1</v>
      </c>
      <c r="K47" s="44">
        <v>0</v>
      </c>
      <c r="L47" s="44">
        <v>1</v>
      </c>
      <c r="M47" s="44">
        <v>0</v>
      </c>
      <c r="N47" s="44">
        <v>1</v>
      </c>
      <c r="O47" s="44">
        <v>1</v>
      </c>
      <c r="P47" s="44">
        <v>1</v>
      </c>
      <c r="Q47" s="44">
        <v>1</v>
      </c>
      <c r="R47" s="44">
        <v>1</v>
      </c>
      <c r="S47" s="44">
        <v>1</v>
      </c>
      <c r="T47" s="44">
        <v>1</v>
      </c>
      <c r="U47" s="44">
        <v>1</v>
      </c>
      <c r="V47" s="44">
        <v>1</v>
      </c>
      <c r="W47" s="44">
        <v>0</v>
      </c>
      <c r="X47" s="51">
        <v>1048</v>
      </c>
      <c r="Y47" s="51">
        <v>90</v>
      </c>
      <c r="Z47" s="51">
        <f t="shared" si="10"/>
        <v>17070</v>
      </c>
    </row>
    <row r="48" spans="1:26" s="15" customFormat="1" hidden="1">
      <c r="A48" s="34" t="str">
        <f>IF(D48=0,"",MAX($A$9:A47)+1)</f>
        <v/>
      </c>
      <c r="B48" s="90"/>
      <c r="C48" s="38"/>
      <c r="D48" s="44"/>
      <c r="E48" s="44"/>
      <c r="F48" s="44"/>
      <c r="G48" s="44"/>
      <c r="H48" s="44"/>
      <c r="I48" s="44"/>
      <c r="J48" s="44"/>
      <c r="K48" s="44"/>
      <c r="L48" s="44"/>
      <c r="M48" s="44"/>
      <c r="N48" s="44"/>
      <c r="O48" s="44"/>
      <c r="P48" s="44"/>
      <c r="Q48" s="44"/>
      <c r="R48" s="44"/>
      <c r="S48" s="44"/>
      <c r="T48" s="44"/>
      <c r="U48" s="44"/>
      <c r="V48" s="44"/>
      <c r="W48" s="44"/>
      <c r="X48" s="51"/>
      <c r="Y48" s="51"/>
      <c r="Z48" s="51"/>
    </row>
    <row r="49" spans="1:26" s="15" customFormat="1" hidden="1">
      <c r="A49" s="34" t="str">
        <f>IF(D49=0,"",MAX($A$9:A48)+1)</f>
        <v/>
      </c>
      <c r="B49" s="88" t="s">
        <v>76</v>
      </c>
      <c r="C49" s="38"/>
      <c r="D49" s="44"/>
      <c r="E49" s="44"/>
      <c r="F49" s="44"/>
      <c r="G49" s="44"/>
      <c r="H49" s="44"/>
      <c r="I49" s="44"/>
      <c r="J49" s="44"/>
      <c r="K49" s="44"/>
      <c r="L49" s="44"/>
      <c r="M49" s="44"/>
      <c r="N49" s="44"/>
      <c r="O49" s="44"/>
      <c r="P49" s="44"/>
      <c r="Q49" s="44"/>
      <c r="R49" s="44"/>
      <c r="S49" s="44"/>
      <c r="T49" s="44"/>
      <c r="U49" s="44"/>
      <c r="V49" s="44"/>
      <c r="W49" s="44"/>
      <c r="X49" s="51"/>
      <c r="Y49" s="51"/>
      <c r="Z49" s="51"/>
    </row>
    <row r="50" spans="1:26" s="15" customFormat="1" hidden="1">
      <c r="A50" s="34">
        <f>IF(D50=0,"",MAX($A$9:A49)+1)</f>
        <v>29</v>
      </c>
      <c r="B50" s="90" t="s">
        <v>91</v>
      </c>
      <c r="C50" s="38" t="s">
        <v>13</v>
      </c>
      <c r="D50" s="44">
        <f t="shared" ref="D50:D57" si="12">SUM(E50:W50)</f>
        <v>10</v>
      </c>
      <c r="E50" s="44">
        <v>0</v>
      </c>
      <c r="F50" s="44">
        <v>0</v>
      </c>
      <c r="G50" s="44">
        <v>0</v>
      </c>
      <c r="H50" s="44">
        <v>0</v>
      </c>
      <c r="I50" s="44">
        <v>1</v>
      </c>
      <c r="J50" s="44">
        <v>0</v>
      </c>
      <c r="K50" s="44">
        <v>1</v>
      </c>
      <c r="L50" s="44">
        <v>1</v>
      </c>
      <c r="M50" s="44">
        <v>1</v>
      </c>
      <c r="N50" s="44">
        <v>1</v>
      </c>
      <c r="O50" s="44">
        <v>1</v>
      </c>
      <c r="P50" s="44">
        <v>0</v>
      </c>
      <c r="Q50" s="44">
        <v>1</v>
      </c>
      <c r="R50" s="44">
        <v>0</v>
      </c>
      <c r="S50" s="44">
        <v>1</v>
      </c>
      <c r="T50" s="44">
        <v>0</v>
      </c>
      <c r="U50" s="44">
        <v>0</v>
      </c>
      <c r="V50" s="44"/>
      <c r="W50" s="44">
        <v>2</v>
      </c>
      <c r="X50" s="51">
        <v>135</v>
      </c>
      <c r="Y50" s="51">
        <v>120</v>
      </c>
      <c r="Z50" s="51">
        <f t="shared" ref="Z50:Z57" si="13">SUM(E50:W50)*SUM(X50:Y50)</f>
        <v>2550</v>
      </c>
    </row>
    <row r="51" spans="1:26" s="15" customFormat="1" hidden="1">
      <c r="A51" s="34">
        <f>IF(D51=0,"",MAX($A$9:A50)+1)</f>
        <v>30</v>
      </c>
      <c r="B51" s="90" t="s">
        <v>92</v>
      </c>
      <c r="C51" s="38" t="s">
        <v>13</v>
      </c>
      <c r="D51" s="44">
        <f t="shared" si="12"/>
        <v>2</v>
      </c>
      <c r="E51" s="44">
        <v>0</v>
      </c>
      <c r="F51" s="44">
        <v>0</v>
      </c>
      <c r="G51" s="44">
        <v>0</v>
      </c>
      <c r="H51" s="44">
        <v>0</v>
      </c>
      <c r="I51" s="44">
        <v>1</v>
      </c>
      <c r="J51" s="44">
        <v>0</v>
      </c>
      <c r="K51" s="44">
        <v>1</v>
      </c>
      <c r="L51" s="44">
        <v>0</v>
      </c>
      <c r="M51" s="44">
        <v>0</v>
      </c>
      <c r="N51" s="44">
        <v>0</v>
      </c>
      <c r="O51" s="44">
        <v>0</v>
      </c>
      <c r="P51" s="44">
        <v>0</v>
      </c>
      <c r="Q51" s="44">
        <v>0</v>
      </c>
      <c r="R51" s="44">
        <v>0</v>
      </c>
      <c r="S51" s="44">
        <v>0</v>
      </c>
      <c r="T51" s="44">
        <v>0</v>
      </c>
      <c r="U51" s="44">
        <v>0</v>
      </c>
      <c r="V51" s="44"/>
      <c r="W51" s="44">
        <v>0</v>
      </c>
      <c r="X51" s="51">
        <v>96</v>
      </c>
      <c r="Y51" s="51">
        <v>120</v>
      </c>
      <c r="Z51" s="51">
        <f t="shared" si="13"/>
        <v>432</v>
      </c>
    </row>
    <row r="52" spans="1:26" s="15" customFormat="1" hidden="1">
      <c r="A52" s="34" t="str">
        <f>IF(D52=0,"",MAX($A$9:A51)+1)</f>
        <v/>
      </c>
      <c r="B52" s="64" t="s">
        <v>93</v>
      </c>
      <c r="C52" s="38" t="s">
        <v>13</v>
      </c>
      <c r="D52" s="44">
        <f t="shared" si="12"/>
        <v>0</v>
      </c>
      <c r="E52" s="44">
        <v>0</v>
      </c>
      <c r="F52" s="44">
        <v>0</v>
      </c>
      <c r="G52" s="44">
        <v>0</v>
      </c>
      <c r="H52" s="44">
        <v>0</v>
      </c>
      <c r="I52" s="44">
        <v>0</v>
      </c>
      <c r="J52" s="44">
        <v>0</v>
      </c>
      <c r="K52" s="44">
        <v>0</v>
      </c>
      <c r="L52" s="44">
        <v>0</v>
      </c>
      <c r="M52" s="44">
        <v>0</v>
      </c>
      <c r="N52" s="44">
        <v>0</v>
      </c>
      <c r="O52" s="44">
        <v>0</v>
      </c>
      <c r="P52" s="44">
        <v>0</v>
      </c>
      <c r="Q52" s="44">
        <v>0</v>
      </c>
      <c r="R52" s="44">
        <v>0</v>
      </c>
      <c r="S52" s="44">
        <v>0</v>
      </c>
      <c r="T52" s="44">
        <v>0</v>
      </c>
      <c r="U52" s="44">
        <v>0</v>
      </c>
      <c r="V52" s="44"/>
      <c r="W52" s="44">
        <v>0</v>
      </c>
      <c r="X52" s="51">
        <v>85</v>
      </c>
      <c r="Y52" s="51">
        <v>120</v>
      </c>
      <c r="Z52" s="51">
        <f t="shared" si="13"/>
        <v>0</v>
      </c>
    </row>
    <row r="53" spans="1:26" s="15" customFormat="1" hidden="1">
      <c r="A53" s="34">
        <f>IF(D53=0,"",MAX($A$9:A52)+1)</f>
        <v>31</v>
      </c>
      <c r="B53" s="90" t="s">
        <v>94</v>
      </c>
      <c r="C53" s="38" t="s">
        <v>13</v>
      </c>
      <c r="D53" s="44">
        <f t="shared" si="12"/>
        <v>8</v>
      </c>
      <c r="E53" s="44">
        <v>0</v>
      </c>
      <c r="F53" s="44">
        <v>0</v>
      </c>
      <c r="G53" s="44">
        <v>0</v>
      </c>
      <c r="H53" s="44">
        <v>0</v>
      </c>
      <c r="I53" s="44">
        <v>1</v>
      </c>
      <c r="J53" s="44">
        <v>0</v>
      </c>
      <c r="K53" s="44">
        <v>1</v>
      </c>
      <c r="L53" s="44">
        <v>1</v>
      </c>
      <c r="M53" s="44">
        <v>1</v>
      </c>
      <c r="N53" s="44">
        <v>1</v>
      </c>
      <c r="O53" s="44">
        <v>1</v>
      </c>
      <c r="P53" s="44">
        <v>0</v>
      </c>
      <c r="Q53" s="44">
        <v>1</v>
      </c>
      <c r="R53" s="44">
        <v>0</v>
      </c>
      <c r="S53" s="44">
        <v>1</v>
      </c>
      <c r="T53" s="44">
        <v>0</v>
      </c>
      <c r="U53" s="44">
        <v>0</v>
      </c>
      <c r="V53" s="44"/>
      <c r="W53" s="44">
        <v>0</v>
      </c>
      <c r="X53" s="51">
        <v>1740</v>
      </c>
      <c r="Y53" s="51">
        <v>120</v>
      </c>
      <c r="Z53" s="51">
        <f t="shared" si="13"/>
        <v>14880</v>
      </c>
    </row>
    <row r="54" spans="1:26" s="15" customFormat="1" hidden="1">
      <c r="A54" s="34">
        <f>IF(D54=0,"",MAX($A$9:A53)+1)</f>
        <v>32</v>
      </c>
      <c r="B54" s="90" t="s">
        <v>95</v>
      </c>
      <c r="C54" s="38" t="s">
        <v>13</v>
      </c>
      <c r="D54" s="44">
        <f t="shared" si="12"/>
        <v>10</v>
      </c>
      <c r="E54" s="44">
        <v>0</v>
      </c>
      <c r="F54" s="44">
        <v>0</v>
      </c>
      <c r="G54" s="44">
        <v>0</v>
      </c>
      <c r="H54" s="44">
        <v>0</v>
      </c>
      <c r="I54" s="44">
        <v>1</v>
      </c>
      <c r="J54" s="44">
        <v>0</v>
      </c>
      <c r="K54" s="44">
        <v>1</v>
      </c>
      <c r="L54" s="44">
        <v>1</v>
      </c>
      <c r="M54" s="44">
        <v>1</v>
      </c>
      <c r="N54" s="44">
        <v>1</v>
      </c>
      <c r="O54" s="44">
        <v>1</v>
      </c>
      <c r="P54" s="44">
        <v>0</v>
      </c>
      <c r="Q54" s="44">
        <v>1</v>
      </c>
      <c r="R54" s="44">
        <v>0</v>
      </c>
      <c r="S54" s="44">
        <v>1</v>
      </c>
      <c r="T54" s="44">
        <v>0</v>
      </c>
      <c r="U54" s="44">
        <v>0</v>
      </c>
      <c r="V54" s="44"/>
      <c r="W54" s="44">
        <v>2</v>
      </c>
      <c r="X54" s="51">
        <v>1350</v>
      </c>
      <c r="Y54" s="51">
        <v>120</v>
      </c>
      <c r="Z54" s="51">
        <f t="shared" si="13"/>
        <v>14700</v>
      </c>
    </row>
    <row r="55" spans="1:26" s="15" customFormat="1" hidden="1">
      <c r="A55" s="34">
        <f>IF(D55=0,"",MAX($A$9:A54)+1)</f>
        <v>33</v>
      </c>
      <c r="B55" s="90" t="s">
        <v>96</v>
      </c>
      <c r="C55" s="38" t="s">
        <v>13</v>
      </c>
      <c r="D55" s="44">
        <f t="shared" si="12"/>
        <v>8</v>
      </c>
      <c r="E55" s="44">
        <v>0</v>
      </c>
      <c r="F55" s="44">
        <v>0</v>
      </c>
      <c r="G55" s="44">
        <v>0</v>
      </c>
      <c r="H55" s="44">
        <v>0</v>
      </c>
      <c r="I55" s="44">
        <v>1</v>
      </c>
      <c r="J55" s="44">
        <v>0</v>
      </c>
      <c r="K55" s="44">
        <v>1</v>
      </c>
      <c r="L55" s="44">
        <v>1</v>
      </c>
      <c r="M55" s="44">
        <v>1</v>
      </c>
      <c r="N55" s="44">
        <v>1</v>
      </c>
      <c r="O55" s="44">
        <v>1</v>
      </c>
      <c r="P55" s="44">
        <v>0</v>
      </c>
      <c r="Q55" s="44">
        <v>1</v>
      </c>
      <c r="R55" s="44">
        <v>0</v>
      </c>
      <c r="S55" s="44">
        <v>1</v>
      </c>
      <c r="T55" s="44">
        <v>0</v>
      </c>
      <c r="U55" s="44">
        <v>0</v>
      </c>
      <c r="V55" s="44"/>
      <c r="W55" s="44">
        <v>0</v>
      </c>
      <c r="X55" s="51">
        <v>3780</v>
      </c>
      <c r="Y55" s="51">
        <v>130</v>
      </c>
      <c r="Z55" s="51">
        <f t="shared" si="13"/>
        <v>31280</v>
      </c>
    </row>
    <row r="56" spans="1:26" s="15" customFormat="1" hidden="1">
      <c r="A56" s="34">
        <f>IF(D56=0,"",MAX($A$9:A55)+1)</f>
        <v>34</v>
      </c>
      <c r="B56" s="90" t="s">
        <v>97</v>
      </c>
      <c r="C56" s="38" t="s">
        <v>13</v>
      </c>
      <c r="D56" s="44">
        <f t="shared" si="12"/>
        <v>4</v>
      </c>
      <c r="E56" s="44">
        <v>0</v>
      </c>
      <c r="F56" s="44">
        <v>0</v>
      </c>
      <c r="G56" s="44">
        <v>0</v>
      </c>
      <c r="H56" s="44">
        <v>0</v>
      </c>
      <c r="I56" s="44">
        <v>1</v>
      </c>
      <c r="J56" s="44">
        <v>0</v>
      </c>
      <c r="K56" s="44">
        <v>1</v>
      </c>
      <c r="L56" s="44">
        <v>0</v>
      </c>
      <c r="M56" s="44">
        <v>0</v>
      </c>
      <c r="N56" s="44">
        <v>0</v>
      </c>
      <c r="O56" s="44">
        <v>0</v>
      </c>
      <c r="P56" s="44">
        <v>0</v>
      </c>
      <c r="Q56" s="44">
        <v>0</v>
      </c>
      <c r="R56" s="44">
        <v>0</v>
      </c>
      <c r="S56" s="44">
        <v>0</v>
      </c>
      <c r="T56" s="44">
        <v>0</v>
      </c>
      <c r="U56" s="44">
        <v>0</v>
      </c>
      <c r="V56" s="44"/>
      <c r="W56" s="44">
        <v>2</v>
      </c>
      <c r="X56" s="51">
        <v>198</v>
      </c>
      <c r="Y56" s="51">
        <v>120</v>
      </c>
      <c r="Z56" s="51">
        <f t="shared" si="13"/>
        <v>1272</v>
      </c>
    </row>
    <row r="57" spans="1:26" s="15" customFormat="1" hidden="1">
      <c r="A57" s="34">
        <f>IF(D57=0,"",MAX($A$9:A56)+1)</f>
        <v>35</v>
      </c>
      <c r="B57" s="90" t="s">
        <v>98</v>
      </c>
      <c r="C57" s="38" t="s">
        <v>13</v>
      </c>
      <c r="D57" s="44">
        <f t="shared" si="12"/>
        <v>60</v>
      </c>
      <c r="E57" s="44">
        <v>0</v>
      </c>
      <c r="F57" s="44">
        <v>0</v>
      </c>
      <c r="G57" s="44">
        <v>0</v>
      </c>
      <c r="H57" s="44">
        <v>0</v>
      </c>
      <c r="I57" s="44">
        <v>6</v>
      </c>
      <c r="J57" s="44">
        <v>0</v>
      </c>
      <c r="K57" s="44">
        <v>6</v>
      </c>
      <c r="L57" s="44">
        <v>6</v>
      </c>
      <c r="M57" s="44">
        <v>6</v>
      </c>
      <c r="N57" s="44">
        <v>6</v>
      </c>
      <c r="O57" s="44">
        <v>6</v>
      </c>
      <c r="P57" s="44">
        <v>0</v>
      </c>
      <c r="Q57" s="44">
        <v>6</v>
      </c>
      <c r="R57" s="44">
        <v>0</v>
      </c>
      <c r="S57" s="44">
        <v>6</v>
      </c>
      <c r="T57" s="44">
        <v>0</v>
      </c>
      <c r="U57" s="44">
        <v>0</v>
      </c>
      <c r="V57" s="44"/>
      <c r="W57" s="44">
        <v>12</v>
      </c>
      <c r="X57" s="51">
        <v>16</v>
      </c>
      <c r="Y57" s="51">
        <v>7</v>
      </c>
      <c r="Z57" s="51">
        <f t="shared" si="13"/>
        <v>1380</v>
      </c>
    </row>
    <row r="58" spans="1:26" s="15" customFormat="1" hidden="1">
      <c r="A58" s="34" t="str">
        <f>IF(D58=0,"",MAX($A$9:A57)+1)</f>
        <v/>
      </c>
      <c r="B58" s="90"/>
      <c r="C58" s="38"/>
      <c r="D58" s="44"/>
      <c r="E58" s="44"/>
      <c r="F58" s="44"/>
      <c r="G58" s="44"/>
      <c r="H58" s="44"/>
      <c r="I58" s="44"/>
      <c r="J58" s="44"/>
      <c r="K58" s="44"/>
      <c r="L58" s="44"/>
      <c r="M58" s="44"/>
      <c r="N58" s="44"/>
      <c r="O58" s="44"/>
      <c r="P58" s="44"/>
      <c r="Q58" s="44"/>
      <c r="R58" s="44"/>
      <c r="S58" s="44"/>
      <c r="T58" s="44"/>
      <c r="U58" s="44"/>
      <c r="V58" s="44"/>
      <c r="W58" s="44"/>
      <c r="X58" s="51"/>
      <c r="Y58" s="51"/>
      <c r="Z58" s="51"/>
    </row>
    <row r="59" spans="1:26" s="15" customFormat="1" hidden="1">
      <c r="A59" s="34" t="str">
        <f>IF(D59=0,"",MAX($A$9:A58)+1)</f>
        <v/>
      </c>
      <c r="B59" s="88" t="s">
        <v>147</v>
      </c>
      <c r="C59" s="38"/>
      <c r="D59" s="44"/>
      <c r="E59" s="44"/>
      <c r="F59" s="44"/>
      <c r="G59" s="44"/>
      <c r="H59" s="44"/>
      <c r="I59" s="44"/>
      <c r="J59" s="44"/>
      <c r="K59" s="44"/>
      <c r="L59" s="44"/>
      <c r="M59" s="44"/>
      <c r="N59" s="44"/>
      <c r="O59" s="44"/>
      <c r="P59" s="44"/>
      <c r="Q59" s="44"/>
      <c r="R59" s="44"/>
      <c r="S59" s="44"/>
      <c r="T59" s="44"/>
      <c r="U59" s="44"/>
      <c r="V59" s="44"/>
      <c r="W59" s="44"/>
      <c r="X59" s="51"/>
      <c r="Y59" s="51"/>
      <c r="Z59" s="51"/>
    </row>
    <row r="60" spans="1:26" s="15" customFormat="1">
      <c r="A60" s="34">
        <f>IF(D60=0,"",MAX($A$9:A59)+1)</f>
        <v>36</v>
      </c>
      <c r="B60" s="90" t="s">
        <v>198</v>
      </c>
      <c r="C60" s="38" t="s">
        <v>13</v>
      </c>
      <c r="D60" s="44">
        <f t="shared" ref="D60:D68" si="14">SUM(E60:W60)</f>
        <v>1</v>
      </c>
      <c r="E60" s="44">
        <v>0</v>
      </c>
      <c r="F60" s="44">
        <v>0</v>
      </c>
      <c r="G60" s="44">
        <v>0</v>
      </c>
      <c r="H60" s="44">
        <v>0</v>
      </c>
      <c r="I60" s="44">
        <v>0</v>
      </c>
      <c r="J60" s="44">
        <v>0</v>
      </c>
      <c r="K60" s="44">
        <v>0</v>
      </c>
      <c r="L60" s="44">
        <v>0</v>
      </c>
      <c r="M60" s="44">
        <v>0</v>
      </c>
      <c r="N60" s="44">
        <v>0</v>
      </c>
      <c r="O60" s="44">
        <v>0</v>
      </c>
      <c r="P60" s="44">
        <v>0</v>
      </c>
      <c r="Q60" s="44">
        <v>0</v>
      </c>
      <c r="R60" s="44">
        <v>0</v>
      </c>
      <c r="S60" s="44">
        <v>0</v>
      </c>
      <c r="T60" s="44">
        <v>0</v>
      </c>
      <c r="U60" s="44">
        <v>0</v>
      </c>
      <c r="V60" s="44">
        <v>0</v>
      </c>
      <c r="W60" s="44">
        <v>1</v>
      </c>
      <c r="X60" s="61">
        <v>275300</v>
      </c>
      <c r="Y60" s="51">
        <v>8200</v>
      </c>
      <c r="Z60" s="51">
        <f t="shared" ref="Z60:Z68" si="15">SUM(E60:W60)*SUM(X60:Y60)</f>
        <v>283500</v>
      </c>
    </row>
    <row r="61" spans="1:26" s="15" customFormat="1" ht="23" hidden="1">
      <c r="A61" s="34">
        <f>IF(D61=0,"",MAX($A$9:A60)+1)</f>
        <v>37</v>
      </c>
      <c r="B61" s="90" t="s">
        <v>199</v>
      </c>
      <c r="C61" s="38" t="s">
        <v>13</v>
      </c>
      <c r="D61" s="44">
        <f t="shared" si="14"/>
        <v>8</v>
      </c>
      <c r="E61" s="44">
        <v>0</v>
      </c>
      <c r="F61" s="44">
        <v>0</v>
      </c>
      <c r="G61" s="44">
        <v>0</v>
      </c>
      <c r="H61" s="44">
        <v>0</v>
      </c>
      <c r="I61" s="44">
        <v>0</v>
      </c>
      <c r="J61" s="44">
        <v>0</v>
      </c>
      <c r="K61" s="44">
        <v>0</v>
      </c>
      <c r="L61" s="44">
        <v>0</v>
      </c>
      <c r="M61" s="44">
        <v>0</v>
      </c>
      <c r="N61" s="44">
        <v>0</v>
      </c>
      <c r="O61" s="44">
        <v>0</v>
      </c>
      <c r="P61" s="44">
        <v>0</v>
      </c>
      <c r="Q61" s="44">
        <v>0</v>
      </c>
      <c r="R61" s="44">
        <v>0</v>
      </c>
      <c r="S61" s="44">
        <v>0</v>
      </c>
      <c r="T61" s="44">
        <v>0</v>
      </c>
      <c r="U61" s="44">
        <v>0</v>
      </c>
      <c r="V61" s="44">
        <v>0</v>
      </c>
      <c r="W61" s="44">
        <v>8</v>
      </c>
      <c r="X61" s="61">
        <v>9890</v>
      </c>
      <c r="Y61" s="51">
        <v>350</v>
      </c>
      <c r="Z61" s="51">
        <f t="shared" si="15"/>
        <v>81920</v>
      </c>
    </row>
    <row r="62" spans="1:26" s="15" customFormat="1" hidden="1">
      <c r="A62" s="34">
        <f>IF(D62=0,"",MAX($A$9:A61)+1)</f>
        <v>38</v>
      </c>
      <c r="B62" s="90" t="s">
        <v>200</v>
      </c>
      <c r="C62" s="38" t="s">
        <v>13</v>
      </c>
      <c r="D62" s="44">
        <f t="shared" si="14"/>
        <v>1</v>
      </c>
      <c r="E62" s="44">
        <v>0</v>
      </c>
      <c r="F62" s="44">
        <v>0</v>
      </c>
      <c r="G62" s="44">
        <v>0</v>
      </c>
      <c r="H62" s="44">
        <v>0</v>
      </c>
      <c r="I62" s="44">
        <v>0</v>
      </c>
      <c r="J62" s="44">
        <v>0</v>
      </c>
      <c r="K62" s="44">
        <v>0</v>
      </c>
      <c r="L62" s="44">
        <v>0</v>
      </c>
      <c r="M62" s="44">
        <v>0</v>
      </c>
      <c r="N62" s="44">
        <v>0</v>
      </c>
      <c r="O62" s="44">
        <v>0</v>
      </c>
      <c r="P62" s="44">
        <v>0</v>
      </c>
      <c r="Q62" s="44">
        <v>0</v>
      </c>
      <c r="R62" s="44">
        <v>0</v>
      </c>
      <c r="S62" s="44">
        <v>0</v>
      </c>
      <c r="T62" s="44">
        <v>0</v>
      </c>
      <c r="U62" s="44">
        <v>0</v>
      </c>
      <c r="V62" s="44">
        <v>0</v>
      </c>
      <c r="W62" s="44">
        <f>W60</f>
        <v>1</v>
      </c>
      <c r="X62" s="61">
        <v>5300</v>
      </c>
      <c r="Y62" s="51">
        <v>2400</v>
      </c>
      <c r="Z62" s="51">
        <f t="shared" si="15"/>
        <v>7700</v>
      </c>
    </row>
    <row r="63" spans="1:26" s="15" customFormat="1" hidden="1">
      <c r="A63" s="34">
        <f>IF(D63=0,"",MAX($A$9:A62)+1)</f>
        <v>39</v>
      </c>
      <c r="B63" s="90" t="s">
        <v>201</v>
      </c>
      <c r="C63" s="38" t="s">
        <v>13</v>
      </c>
      <c r="D63" s="44">
        <f t="shared" si="14"/>
        <v>1</v>
      </c>
      <c r="E63" s="44">
        <v>0</v>
      </c>
      <c r="F63" s="44">
        <v>0</v>
      </c>
      <c r="G63" s="44">
        <v>0</v>
      </c>
      <c r="H63" s="44">
        <v>0</v>
      </c>
      <c r="I63" s="44">
        <v>0</v>
      </c>
      <c r="J63" s="44">
        <v>0</v>
      </c>
      <c r="K63" s="44">
        <v>0</v>
      </c>
      <c r="L63" s="44">
        <v>0</v>
      </c>
      <c r="M63" s="44">
        <v>0</v>
      </c>
      <c r="N63" s="44">
        <v>0</v>
      </c>
      <c r="O63" s="44">
        <v>0</v>
      </c>
      <c r="P63" s="44">
        <v>0</v>
      </c>
      <c r="Q63" s="44">
        <v>0</v>
      </c>
      <c r="R63" s="44">
        <v>0</v>
      </c>
      <c r="S63" s="44">
        <v>0</v>
      </c>
      <c r="T63" s="44">
        <v>0</v>
      </c>
      <c r="U63" s="44">
        <v>0</v>
      </c>
      <c r="V63" s="44">
        <v>0</v>
      </c>
      <c r="W63" s="44">
        <f>W60</f>
        <v>1</v>
      </c>
      <c r="X63" s="61">
        <v>42900</v>
      </c>
      <c r="Y63" s="61">
        <v>8200</v>
      </c>
      <c r="Z63" s="51">
        <f t="shared" si="15"/>
        <v>51100</v>
      </c>
    </row>
    <row r="64" spans="1:26" s="15" customFormat="1" hidden="1">
      <c r="A64" s="34">
        <f>IF(D64=0,"",MAX($A$9:A63)+1)</f>
        <v>40</v>
      </c>
      <c r="B64" s="90" t="s">
        <v>202</v>
      </c>
      <c r="C64" s="38" t="s">
        <v>15</v>
      </c>
      <c r="D64" s="44">
        <f t="shared" si="14"/>
        <v>1</v>
      </c>
      <c r="E64" s="44">
        <v>0</v>
      </c>
      <c r="F64" s="44">
        <v>0</v>
      </c>
      <c r="G64" s="44">
        <v>0</v>
      </c>
      <c r="H64" s="44">
        <v>0</v>
      </c>
      <c r="I64" s="44">
        <v>0</v>
      </c>
      <c r="J64" s="44">
        <v>0</v>
      </c>
      <c r="K64" s="44">
        <v>0</v>
      </c>
      <c r="L64" s="44">
        <v>0</v>
      </c>
      <c r="M64" s="44">
        <v>0</v>
      </c>
      <c r="N64" s="44">
        <v>0</v>
      </c>
      <c r="O64" s="44">
        <v>0</v>
      </c>
      <c r="P64" s="44">
        <v>0</v>
      </c>
      <c r="Q64" s="44">
        <v>0</v>
      </c>
      <c r="R64" s="44">
        <v>0</v>
      </c>
      <c r="S64" s="44">
        <v>0</v>
      </c>
      <c r="T64" s="44">
        <v>0</v>
      </c>
      <c r="U64" s="44">
        <v>0</v>
      </c>
      <c r="V64" s="44">
        <v>0</v>
      </c>
      <c r="W64" s="44">
        <v>1</v>
      </c>
      <c r="X64" s="61">
        <v>39800</v>
      </c>
      <c r="Y64" s="61">
        <v>8200</v>
      </c>
      <c r="Z64" s="51">
        <f t="shared" si="15"/>
        <v>48000</v>
      </c>
    </row>
    <row r="65" spans="1:26" s="15" customFormat="1" ht="23" hidden="1">
      <c r="A65" s="34">
        <f>IF(D65=0,"",MAX($A$9:A64)+1)</f>
        <v>41</v>
      </c>
      <c r="B65" s="90" t="s">
        <v>203</v>
      </c>
      <c r="C65" s="38" t="s">
        <v>15</v>
      </c>
      <c r="D65" s="44">
        <f t="shared" si="14"/>
        <v>1</v>
      </c>
      <c r="E65" s="44">
        <v>0</v>
      </c>
      <c r="F65" s="44">
        <v>0</v>
      </c>
      <c r="G65" s="44">
        <v>0</v>
      </c>
      <c r="H65" s="44">
        <v>0</v>
      </c>
      <c r="I65" s="44">
        <v>0</v>
      </c>
      <c r="J65" s="44">
        <v>0</v>
      </c>
      <c r="K65" s="44">
        <v>0</v>
      </c>
      <c r="L65" s="44">
        <v>0</v>
      </c>
      <c r="M65" s="44">
        <v>0</v>
      </c>
      <c r="N65" s="44">
        <v>0</v>
      </c>
      <c r="O65" s="44">
        <v>0</v>
      </c>
      <c r="P65" s="44">
        <v>0</v>
      </c>
      <c r="Q65" s="44">
        <v>0</v>
      </c>
      <c r="R65" s="44">
        <v>0</v>
      </c>
      <c r="S65" s="44">
        <v>0</v>
      </c>
      <c r="T65" s="44">
        <v>0</v>
      </c>
      <c r="U65" s="44">
        <v>0</v>
      </c>
      <c r="V65" s="44">
        <v>0</v>
      </c>
      <c r="W65" s="44">
        <f>W64</f>
        <v>1</v>
      </c>
      <c r="X65" s="61">
        <v>60000</v>
      </c>
      <c r="Y65" s="61">
        <v>7200</v>
      </c>
      <c r="Z65" s="51">
        <f t="shared" si="15"/>
        <v>67200</v>
      </c>
    </row>
    <row r="66" spans="1:26" s="15" customFormat="1" hidden="1">
      <c r="A66" s="34">
        <f>IF(D66=0,"",MAX($A$9:A65)+1)</f>
        <v>42</v>
      </c>
      <c r="B66" s="90" t="s">
        <v>204</v>
      </c>
      <c r="C66" s="38" t="s">
        <v>15</v>
      </c>
      <c r="D66" s="44">
        <f t="shared" si="14"/>
        <v>6</v>
      </c>
      <c r="E66" s="44">
        <f t="shared" ref="E66:N66" si="16">E19</f>
        <v>0</v>
      </c>
      <c r="F66" s="44">
        <f t="shared" si="16"/>
        <v>0</v>
      </c>
      <c r="G66" s="44">
        <f t="shared" si="16"/>
        <v>0</v>
      </c>
      <c r="H66" s="44">
        <f t="shared" si="16"/>
        <v>0</v>
      </c>
      <c r="I66" s="44">
        <f t="shared" si="16"/>
        <v>0</v>
      </c>
      <c r="J66" s="44">
        <f t="shared" si="16"/>
        <v>0</v>
      </c>
      <c r="K66" s="44">
        <f t="shared" si="16"/>
        <v>0</v>
      </c>
      <c r="L66" s="44">
        <f t="shared" si="16"/>
        <v>0</v>
      </c>
      <c r="M66" s="44">
        <f t="shared" si="16"/>
        <v>0</v>
      </c>
      <c r="N66" s="44">
        <f t="shared" si="16"/>
        <v>0</v>
      </c>
      <c r="O66" s="44">
        <f>O19</f>
        <v>1</v>
      </c>
      <c r="P66" s="44">
        <f t="shared" ref="P66:W66" si="17">P19</f>
        <v>0</v>
      </c>
      <c r="Q66" s="44">
        <f t="shared" si="17"/>
        <v>1</v>
      </c>
      <c r="R66" s="44">
        <f t="shared" si="17"/>
        <v>0</v>
      </c>
      <c r="S66" s="44">
        <f t="shared" si="17"/>
        <v>1</v>
      </c>
      <c r="T66" s="44">
        <f t="shared" si="17"/>
        <v>1</v>
      </c>
      <c r="U66" s="44">
        <f t="shared" si="17"/>
        <v>1</v>
      </c>
      <c r="V66" s="44">
        <f t="shared" si="17"/>
        <v>1</v>
      </c>
      <c r="W66" s="44">
        <f t="shared" si="17"/>
        <v>0</v>
      </c>
      <c r="X66" s="61">
        <v>12500</v>
      </c>
      <c r="Y66" s="61">
        <v>350</v>
      </c>
      <c r="Z66" s="51">
        <f t="shared" si="15"/>
        <v>77100</v>
      </c>
    </row>
    <row r="67" spans="1:26" s="15" customFormat="1">
      <c r="A67" s="34">
        <f>IF(D67=0,"",MAX($A$9:A66)+1)</f>
        <v>43</v>
      </c>
      <c r="B67" s="90" t="s">
        <v>205</v>
      </c>
      <c r="C67" s="38" t="s">
        <v>15</v>
      </c>
      <c r="D67" s="44">
        <f t="shared" si="14"/>
        <v>6</v>
      </c>
      <c r="E67" s="44">
        <f>E66</f>
        <v>0</v>
      </c>
      <c r="F67" s="44">
        <f t="shared" ref="F67:W67" si="18">F66</f>
        <v>0</v>
      </c>
      <c r="G67" s="44">
        <f t="shared" si="18"/>
        <v>0</v>
      </c>
      <c r="H67" s="44">
        <f t="shared" si="18"/>
        <v>0</v>
      </c>
      <c r="I67" s="44">
        <f t="shared" si="18"/>
        <v>0</v>
      </c>
      <c r="J67" s="44">
        <f t="shared" si="18"/>
        <v>0</v>
      </c>
      <c r="K67" s="44">
        <f t="shared" si="18"/>
        <v>0</v>
      </c>
      <c r="L67" s="44">
        <f t="shared" si="18"/>
        <v>0</v>
      </c>
      <c r="M67" s="44">
        <f t="shared" si="18"/>
        <v>0</v>
      </c>
      <c r="N67" s="44">
        <f t="shared" si="18"/>
        <v>0</v>
      </c>
      <c r="O67" s="44">
        <f t="shared" si="18"/>
        <v>1</v>
      </c>
      <c r="P67" s="44">
        <f t="shared" si="18"/>
        <v>0</v>
      </c>
      <c r="Q67" s="44">
        <f t="shared" si="18"/>
        <v>1</v>
      </c>
      <c r="R67" s="44">
        <f t="shared" si="18"/>
        <v>0</v>
      </c>
      <c r="S67" s="44">
        <f t="shared" si="18"/>
        <v>1</v>
      </c>
      <c r="T67" s="44">
        <f t="shared" si="18"/>
        <v>1</v>
      </c>
      <c r="U67" s="44">
        <f t="shared" si="18"/>
        <v>1</v>
      </c>
      <c r="V67" s="44">
        <f t="shared" si="18"/>
        <v>1</v>
      </c>
      <c r="W67" s="44">
        <f t="shared" si="18"/>
        <v>0</v>
      </c>
      <c r="X67" s="61">
        <v>49000</v>
      </c>
      <c r="Y67" s="61">
        <v>350</v>
      </c>
      <c r="Z67" s="51">
        <f t="shared" si="15"/>
        <v>296100</v>
      </c>
    </row>
    <row r="68" spans="1:26" s="15" customFormat="1" ht="23" hidden="1">
      <c r="A68" s="34">
        <f>IF(D68=0,"",MAX($A$9:A67)+1)</f>
        <v>44</v>
      </c>
      <c r="B68" s="90" t="s">
        <v>206</v>
      </c>
      <c r="C68" s="38" t="s">
        <v>13</v>
      </c>
      <c r="D68" s="44">
        <f t="shared" si="14"/>
        <v>21</v>
      </c>
      <c r="E68" s="44">
        <v>1</v>
      </c>
      <c r="F68" s="44">
        <v>1</v>
      </c>
      <c r="G68" s="44">
        <v>1</v>
      </c>
      <c r="H68" s="44">
        <v>1</v>
      </c>
      <c r="I68" s="44">
        <v>1</v>
      </c>
      <c r="J68" s="44">
        <v>1</v>
      </c>
      <c r="K68" s="44">
        <v>1</v>
      </c>
      <c r="L68" s="44">
        <v>1</v>
      </c>
      <c r="M68" s="44">
        <v>2</v>
      </c>
      <c r="N68" s="44">
        <v>1</v>
      </c>
      <c r="O68" s="44">
        <v>1</v>
      </c>
      <c r="P68" s="44">
        <v>1</v>
      </c>
      <c r="Q68" s="44">
        <v>1</v>
      </c>
      <c r="R68" s="44">
        <v>1</v>
      </c>
      <c r="S68" s="44">
        <v>1</v>
      </c>
      <c r="T68" s="44">
        <v>1</v>
      </c>
      <c r="U68" s="44">
        <v>2</v>
      </c>
      <c r="V68" s="44">
        <v>2</v>
      </c>
      <c r="W68" s="44">
        <v>0</v>
      </c>
      <c r="X68" s="61">
        <v>3850</v>
      </c>
      <c r="Y68" s="61">
        <v>350</v>
      </c>
      <c r="Z68" s="51">
        <f t="shared" si="15"/>
        <v>88200</v>
      </c>
    </row>
    <row r="69" spans="1:26" s="15" customFormat="1" hidden="1">
      <c r="A69" s="34" t="str">
        <f>IF(D69=0,"",MAX($A$9:A68)+1)</f>
        <v/>
      </c>
      <c r="B69" s="64"/>
      <c r="C69" s="38"/>
      <c r="D69" s="44"/>
      <c r="E69" s="44"/>
      <c r="F69" s="44"/>
      <c r="G69" s="44"/>
      <c r="H69" s="44"/>
      <c r="I69" s="44"/>
      <c r="J69" s="44"/>
      <c r="K69" s="44"/>
      <c r="L69" s="44"/>
      <c r="M69" s="44"/>
      <c r="N69" s="44"/>
      <c r="O69" s="44"/>
      <c r="P69" s="44"/>
      <c r="Q69" s="44"/>
      <c r="R69" s="44"/>
      <c r="S69" s="44"/>
      <c r="T69" s="44"/>
      <c r="U69" s="44"/>
      <c r="V69" s="44"/>
      <c r="W69" s="44"/>
      <c r="X69" s="51"/>
      <c r="Y69" s="51"/>
      <c r="Z69" s="51"/>
    </row>
    <row r="70" spans="1:26" s="15" customFormat="1" hidden="1">
      <c r="A70" s="34" t="str">
        <f>IF(D70=0,"",MAX($A$9:A69)+1)</f>
        <v/>
      </c>
      <c r="B70" s="88" t="s">
        <v>74</v>
      </c>
      <c r="C70" s="38"/>
      <c r="D70" s="44"/>
      <c r="E70" s="44"/>
      <c r="F70" s="44"/>
      <c r="G70" s="44"/>
      <c r="H70" s="44"/>
      <c r="I70" s="44"/>
      <c r="J70" s="44"/>
      <c r="K70" s="44"/>
      <c r="L70" s="44"/>
      <c r="M70" s="44"/>
      <c r="N70" s="44"/>
      <c r="O70" s="44"/>
      <c r="P70" s="44"/>
      <c r="Q70" s="44"/>
      <c r="R70" s="44"/>
      <c r="S70" s="44"/>
      <c r="T70" s="44"/>
      <c r="U70" s="44"/>
      <c r="V70" s="44"/>
      <c r="W70" s="44"/>
      <c r="X70" s="51"/>
      <c r="Y70" s="51"/>
      <c r="Z70" s="51"/>
    </row>
    <row r="71" spans="1:26" s="15" customFormat="1" hidden="1">
      <c r="A71" s="34">
        <f>IF(D71=0,"",MAX($A$9:A70)+1)</f>
        <v>45</v>
      </c>
      <c r="B71" s="90" t="s">
        <v>196</v>
      </c>
      <c r="C71" s="38" t="s">
        <v>13</v>
      </c>
      <c r="D71" s="44">
        <f t="shared" ref="D71:D75" si="19">SUM(E71:W71)</f>
        <v>1</v>
      </c>
      <c r="E71" s="44">
        <v>0</v>
      </c>
      <c r="F71" s="44">
        <v>0</v>
      </c>
      <c r="G71" s="44">
        <v>0</v>
      </c>
      <c r="H71" s="44">
        <v>0</v>
      </c>
      <c r="I71" s="44">
        <v>0</v>
      </c>
      <c r="J71" s="44">
        <v>0</v>
      </c>
      <c r="K71" s="44">
        <v>0</v>
      </c>
      <c r="L71" s="44">
        <v>0</v>
      </c>
      <c r="M71" s="44">
        <v>0</v>
      </c>
      <c r="N71" s="44">
        <v>0</v>
      </c>
      <c r="O71" s="44">
        <v>0</v>
      </c>
      <c r="P71" s="44">
        <v>0</v>
      </c>
      <c r="Q71" s="44">
        <v>0</v>
      </c>
      <c r="R71" s="44">
        <v>0</v>
      </c>
      <c r="S71" s="44">
        <v>0</v>
      </c>
      <c r="T71" s="44">
        <v>0</v>
      </c>
      <c r="U71" s="44">
        <v>0</v>
      </c>
      <c r="V71" s="44">
        <v>0</v>
      </c>
      <c r="W71" s="44">
        <v>1</v>
      </c>
      <c r="X71" s="51">
        <v>49000</v>
      </c>
      <c r="Y71" s="51">
        <v>7200</v>
      </c>
      <c r="Z71" s="51">
        <f t="shared" ref="Z71:Z75" si="20">SUM(E71:W71)*SUM(X71:Y71)</f>
        <v>56200</v>
      </c>
    </row>
    <row r="72" spans="1:26" s="15" customFormat="1" hidden="1">
      <c r="A72" s="34">
        <f>IF(D72=0,"",MAX($A$9:A71)+1)</f>
        <v>46</v>
      </c>
      <c r="B72" s="90" t="s">
        <v>77</v>
      </c>
      <c r="C72" s="38" t="s">
        <v>13</v>
      </c>
      <c r="D72" s="44">
        <f t="shared" si="19"/>
        <v>1</v>
      </c>
      <c r="E72" s="44">
        <v>0</v>
      </c>
      <c r="F72" s="44">
        <v>0</v>
      </c>
      <c r="G72" s="44">
        <v>0</v>
      </c>
      <c r="H72" s="44">
        <v>0</v>
      </c>
      <c r="I72" s="44">
        <v>0</v>
      </c>
      <c r="J72" s="44">
        <v>0</v>
      </c>
      <c r="K72" s="44">
        <v>0</v>
      </c>
      <c r="L72" s="44">
        <v>0</v>
      </c>
      <c r="M72" s="44">
        <v>0</v>
      </c>
      <c r="N72" s="44">
        <v>0</v>
      </c>
      <c r="O72" s="44">
        <v>0</v>
      </c>
      <c r="P72" s="44">
        <v>0</v>
      </c>
      <c r="Q72" s="44">
        <v>0</v>
      </c>
      <c r="R72" s="44">
        <v>0</v>
      </c>
      <c r="S72" s="44">
        <v>0</v>
      </c>
      <c r="T72" s="44">
        <v>0</v>
      </c>
      <c r="U72" s="44">
        <v>0</v>
      </c>
      <c r="V72" s="44">
        <v>0</v>
      </c>
      <c r="W72" s="44">
        <f>W71</f>
        <v>1</v>
      </c>
      <c r="X72" s="51">
        <v>1487</v>
      </c>
      <c r="Y72" s="51">
        <v>500</v>
      </c>
      <c r="Z72" s="51">
        <f t="shared" si="20"/>
        <v>1987</v>
      </c>
    </row>
    <row r="73" spans="1:26" s="15" customFormat="1" ht="23" hidden="1">
      <c r="A73" s="34">
        <f>IF(D73=0,"",MAX($A$9:A72)+1)</f>
        <v>47</v>
      </c>
      <c r="B73" s="90" t="s">
        <v>78</v>
      </c>
      <c r="C73" s="38" t="s">
        <v>13</v>
      </c>
      <c r="D73" s="44">
        <f t="shared" si="19"/>
        <v>3</v>
      </c>
      <c r="E73" s="44">
        <v>0</v>
      </c>
      <c r="F73" s="44">
        <v>0</v>
      </c>
      <c r="G73" s="44">
        <v>0</v>
      </c>
      <c r="H73" s="44">
        <v>0</v>
      </c>
      <c r="I73" s="44">
        <v>0</v>
      </c>
      <c r="J73" s="44">
        <v>0</v>
      </c>
      <c r="K73" s="44">
        <v>0</v>
      </c>
      <c r="L73" s="44">
        <v>0</v>
      </c>
      <c r="M73" s="44">
        <v>0</v>
      </c>
      <c r="N73" s="44">
        <v>0</v>
      </c>
      <c r="O73" s="44">
        <v>0</v>
      </c>
      <c r="P73" s="44">
        <v>0</v>
      </c>
      <c r="Q73" s="44">
        <v>0</v>
      </c>
      <c r="R73" s="44">
        <v>0</v>
      </c>
      <c r="S73" s="44">
        <v>0</v>
      </c>
      <c r="T73" s="44">
        <v>0</v>
      </c>
      <c r="U73" s="44">
        <v>0</v>
      </c>
      <c r="V73" s="44">
        <v>0</v>
      </c>
      <c r="W73" s="44">
        <v>3</v>
      </c>
      <c r="X73" s="51">
        <v>11890</v>
      </c>
      <c r="Y73" s="51">
        <v>650</v>
      </c>
      <c r="Z73" s="51">
        <f t="shared" si="20"/>
        <v>37620</v>
      </c>
    </row>
    <row r="74" spans="1:26" s="15" customFormat="1" ht="23" hidden="1">
      <c r="A74" s="34">
        <f>IF(D74=0,"",MAX($A$9:A73)+1)</f>
        <v>48</v>
      </c>
      <c r="B74" s="90" t="s">
        <v>79</v>
      </c>
      <c r="C74" s="38" t="s">
        <v>13</v>
      </c>
      <c r="D74" s="44">
        <f t="shared" si="19"/>
        <v>3</v>
      </c>
      <c r="E74" s="44">
        <v>0</v>
      </c>
      <c r="F74" s="44">
        <v>0</v>
      </c>
      <c r="G74" s="44">
        <v>0</v>
      </c>
      <c r="H74" s="44">
        <v>0</v>
      </c>
      <c r="I74" s="44">
        <v>0</v>
      </c>
      <c r="J74" s="44">
        <v>0</v>
      </c>
      <c r="K74" s="44">
        <v>0</v>
      </c>
      <c r="L74" s="44">
        <v>0</v>
      </c>
      <c r="M74" s="44">
        <v>0</v>
      </c>
      <c r="N74" s="44">
        <v>0</v>
      </c>
      <c r="O74" s="44">
        <v>0</v>
      </c>
      <c r="P74" s="44">
        <v>0</v>
      </c>
      <c r="Q74" s="44">
        <v>0</v>
      </c>
      <c r="R74" s="44">
        <v>0</v>
      </c>
      <c r="S74" s="44">
        <v>0</v>
      </c>
      <c r="T74" s="44">
        <v>0</v>
      </c>
      <c r="U74" s="44">
        <v>0</v>
      </c>
      <c r="V74" s="44">
        <v>0</v>
      </c>
      <c r="W74" s="44">
        <f>W73</f>
        <v>3</v>
      </c>
      <c r="X74" s="51">
        <v>1720</v>
      </c>
      <c r="Y74" s="51">
        <v>2200</v>
      </c>
      <c r="Z74" s="51">
        <f t="shared" si="20"/>
        <v>11760</v>
      </c>
    </row>
    <row r="75" spans="1:26" s="15" customFormat="1" hidden="1">
      <c r="A75" s="34">
        <f>IF(D75=0,"",MAX($A$9:A74)+1)</f>
        <v>49</v>
      </c>
      <c r="B75" s="90" t="s">
        <v>197</v>
      </c>
      <c r="C75" s="38" t="s">
        <v>13</v>
      </c>
      <c r="D75" s="44">
        <f t="shared" si="19"/>
        <v>1</v>
      </c>
      <c r="E75" s="44">
        <v>0</v>
      </c>
      <c r="F75" s="44">
        <v>0</v>
      </c>
      <c r="G75" s="44">
        <v>0</v>
      </c>
      <c r="H75" s="44">
        <v>0</v>
      </c>
      <c r="I75" s="44">
        <v>0</v>
      </c>
      <c r="J75" s="44">
        <v>0</v>
      </c>
      <c r="K75" s="44">
        <v>0</v>
      </c>
      <c r="L75" s="44">
        <v>0</v>
      </c>
      <c r="M75" s="44">
        <v>0</v>
      </c>
      <c r="N75" s="44">
        <v>0</v>
      </c>
      <c r="O75" s="44">
        <v>0</v>
      </c>
      <c r="P75" s="44">
        <v>0</v>
      </c>
      <c r="Q75" s="44">
        <v>0</v>
      </c>
      <c r="R75" s="44">
        <v>0</v>
      </c>
      <c r="S75" s="44">
        <v>0</v>
      </c>
      <c r="T75" s="44">
        <v>0</v>
      </c>
      <c r="U75" s="44">
        <v>0</v>
      </c>
      <c r="V75" s="44">
        <v>0</v>
      </c>
      <c r="W75" s="44">
        <v>1</v>
      </c>
      <c r="X75" s="61">
        <v>44800</v>
      </c>
      <c r="Y75" s="51">
        <v>3500</v>
      </c>
      <c r="Z75" s="51">
        <f t="shared" si="20"/>
        <v>48300</v>
      </c>
    </row>
    <row r="76" spans="1:26" s="15" customFormat="1" hidden="1">
      <c r="A76" s="34" t="str">
        <f>IF(D76=0,"",MAX($A$9:A75)+1)</f>
        <v/>
      </c>
      <c r="B76" s="90"/>
      <c r="C76" s="38"/>
      <c r="D76" s="44"/>
      <c r="E76" s="44"/>
      <c r="F76" s="44"/>
      <c r="G76" s="44"/>
      <c r="H76" s="44"/>
      <c r="I76" s="44"/>
      <c r="J76" s="44"/>
      <c r="K76" s="44"/>
      <c r="L76" s="44"/>
      <c r="M76" s="44"/>
      <c r="N76" s="44"/>
      <c r="O76" s="44"/>
      <c r="P76" s="44"/>
      <c r="Q76" s="44"/>
      <c r="R76" s="44"/>
      <c r="S76" s="44"/>
      <c r="T76" s="44"/>
      <c r="U76" s="44"/>
      <c r="V76" s="44"/>
      <c r="W76" s="44"/>
      <c r="X76" s="51"/>
      <c r="Y76" s="51"/>
      <c r="Z76" s="51"/>
    </row>
    <row r="77" spans="1:26" s="15" customFormat="1" hidden="1">
      <c r="A77" s="34" t="str">
        <f>IF(D77=0,"",MAX($A$9:A76)+1)</f>
        <v/>
      </c>
      <c r="B77" s="88" t="s">
        <v>75</v>
      </c>
      <c r="C77" s="38"/>
      <c r="D77" s="44"/>
      <c r="E77" s="44"/>
      <c r="F77" s="44"/>
      <c r="G77" s="44"/>
      <c r="H77" s="44"/>
      <c r="I77" s="44"/>
      <c r="J77" s="44"/>
      <c r="K77" s="44"/>
      <c r="L77" s="44"/>
      <c r="M77" s="44"/>
      <c r="N77" s="44"/>
      <c r="O77" s="44"/>
      <c r="P77" s="44"/>
      <c r="Q77" s="44"/>
      <c r="R77" s="44"/>
      <c r="S77" s="44"/>
      <c r="T77" s="44"/>
      <c r="U77" s="44"/>
      <c r="V77" s="44"/>
      <c r="W77" s="44"/>
      <c r="X77" s="51"/>
      <c r="Y77" s="51"/>
      <c r="Z77" s="51"/>
    </row>
    <row r="78" spans="1:26" s="15" customFormat="1" hidden="1">
      <c r="A78" s="34">
        <f>IF(D78=0,"",MAX($A$9:A77)+1)</f>
        <v>50</v>
      </c>
      <c r="B78" s="90" t="s">
        <v>171</v>
      </c>
      <c r="C78" s="38" t="s">
        <v>15</v>
      </c>
      <c r="D78" s="44">
        <f t="shared" ref="D78:D95" si="21">SUM(E78:W78)</f>
        <v>1</v>
      </c>
      <c r="E78" s="44">
        <v>0</v>
      </c>
      <c r="F78" s="44">
        <v>0</v>
      </c>
      <c r="G78" s="44">
        <v>0</v>
      </c>
      <c r="H78" s="44">
        <v>0</v>
      </c>
      <c r="I78" s="44">
        <v>0</v>
      </c>
      <c r="J78" s="44">
        <v>0</v>
      </c>
      <c r="K78" s="44">
        <v>0</v>
      </c>
      <c r="L78" s="44">
        <v>0</v>
      </c>
      <c r="M78" s="44">
        <v>0</v>
      </c>
      <c r="N78" s="44">
        <v>0</v>
      </c>
      <c r="O78" s="44">
        <v>0</v>
      </c>
      <c r="P78" s="44">
        <v>0</v>
      </c>
      <c r="Q78" s="44">
        <v>0</v>
      </c>
      <c r="R78" s="44">
        <v>0</v>
      </c>
      <c r="S78" s="44">
        <v>0</v>
      </c>
      <c r="T78" s="44">
        <v>0</v>
      </c>
      <c r="U78" s="44">
        <v>0</v>
      </c>
      <c r="V78" s="44">
        <v>0</v>
      </c>
      <c r="W78" s="44">
        <v>1</v>
      </c>
      <c r="X78" s="51">
        <v>45800</v>
      </c>
      <c r="Y78" s="51">
        <v>4200</v>
      </c>
      <c r="Z78" s="51">
        <f t="shared" ref="Z78:Z95" si="22">SUM(E78:W78)*SUM(X78:Y78)</f>
        <v>50000</v>
      </c>
    </row>
    <row r="79" spans="1:26" s="15" customFormat="1" hidden="1">
      <c r="A79" s="34">
        <f>IF(D79=0,"",MAX($A$9:A78)+1)</f>
        <v>51</v>
      </c>
      <c r="B79" s="90" t="s">
        <v>80</v>
      </c>
      <c r="C79" s="38" t="s">
        <v>13</v>
      </c>
      <c r="D79" s="44">
        <f t="shared" si="21"/>
        <v>1</v>
      </c>
      <c r="E79" s="44">
        <v>0</v>
      </c>
      <c r="F79" s="44">
        <v>0</v>
      </c>
      <c r="G79" s="44">
        <v>0</v>
      </c>
      <c r="H79" s="44">
        <v>0</v>
      </c>
      <c r="I79" s="44">
        <v>0</v>
      </c>
      <c r="J79" s="44">
        <v>0</v>
      </c>
      <c r="K79" s="44">
        <v>0</v>
      </c>
      <c r="L79" s="44">
        <v>0</v>
      </c>
      <c r="M79" s="44">
        <v>0</v>
      </c>
      <c r="N79" s="44">
        <v>0</v>
      </c>
      <c r="O79" s="44">
        <v>0</v>
      </c>
      <c r="P79" s="44">
        <v>0</v>
      </c>
      <c r="Q79" s="44">
        <v>0</v>
      </c>
      <c r="R79" s="44">
        <v>0</v>
      </c>
      <c r="S79" s="44">
        <v>0</v>
      </c>
      <c r="T79" s="44">
        <v>0</v>
      </c>
      <c r="U79" s="44">
        <v>0</v>
      </c>
      <c r="V79" s="44">
        <v>0</v>
      </c>
      <c r="W79" s="44">
        <v>1</v>
      </c>
      <c r="X79" s="51">
        <v>970</v>
      </c>
      <c r="Y79" s="51">
        <v>250</v>
      </c>
      <c r="Z79" s="51">
        <f t="shared" si="22"/>
        <v>1220</v>
      </c>
    </row>
    <row r="80" spans="1:26" s="15" customFormat="1" hidden="1">
      <c r="A80" s="34">
        <f>IF(D80=0,"",MAX($A$9:A79)+1)</f>
        <v>52</v>
      </c>
      <c r="B80" s="90" t="s">
        <v>81</v>
      </c>
      <c r="C80" s="38" t="s">
        <v>13</v>
      </c>
      <c r="D80" s="44">
        <f t="shared" si="21"/>
        <v>2</v>
      </c>
      <c r="E80" s="44">
        <v>0</v>
      </c>
      <c r="F80" s="44">
        <v>0</v>
      </c>
      <c r="G80" s="44">
        <v>0</v>
      </c>
      <c r="H80" s="44">
        <v>0</v>
      </c>
      <c r="I80" s="44">
        <v>0</v>
      </c>
      <c r="J80" s="44">
        <v>0</v>
      </c>
      <c r="K80" s="44">
        <v>0</v>
      </c>
      <c r="L80" s="44">
        <v>0</v>
      </c>
      <c r="M80" s="44">
        <v>0</v>
      </c>
      <c r="N80" s="44">
        <v>0</v>
      </c>
      <c r="O80" s="44">
        <v>0</v>
      </c>
      <c r="P80" s="44">
        <v>0</v>
      </c>
      <c r="Q80" s="44">
        <v>0</v>
      </c>
      <c r="R80" s="44">
        <v>0</v>
      </c>
      <c r="S80" s="44">
        <v>0</v>
      </c>
      <c r="T80" s="44">
        <v>0</v>
      </c>
      <c r="U80" s="44">
        <v>0</v>
      </c>
      <c r="V80" s="44">
        <v>0</v>
      </c>
      <c r="W80" s="44">
        <v>2</v>
      </c>
      <c r="X80" s="51">
        <v>750</v>
      </c>
      <c r="Y80" s="51">
        <v>250</v>
      </c>
      <c r="Z80" s="51">
        <f t="shared" si="22"/>
        <v>2000</v>
      </c>
    </row>
    <row r="81" spans="1:26" s="15" customFormat="1" ht="23" hidden="1">
      <c r="A81" s="34">
        <f>IF(D81=0,"",MAX($A$9:A80)+1)</f>
        <v>53</v>
      </c>
      <c r="B81" s="90" t="s">
        <v>82</v>
      </c>
      <c r="C81" s="38" t="s">
        <v>13</v>
      </c>
      <c r="D81" s="44">
        <f t="shared" si="21"/>
        <v>1</v>
      </c>
      <c r="E81" s="44">
        <v>0</v>
      </c>
      <c r="F81" s="44">
        <v>0</v>
      </c>
      <c r="G81" s="44">
        <v>0</v>
      </c>
      <c r="H81" s="44">
        <v>0</v>
      </c>
      <c r="I81" s="44">
        <v>0</v>
      </c>
      <c r="J81" s="44">
        <v>0</v>
      </c>
      <c r="K81" s="44">
        <v>0</v>
      </c>
      <c r="L81" s="44">
        <v>0</v>
      </c>
      <c r="M81" s="44">
        <v>0</v>
      </c>
      <c r="N81" s="44">
        <v>0</v>
      </c>
      <c r="O81" s="44">
        <v>0</v>
      </c>
      <c r="P81" s="44">
        <v>0</v>
      </c>
      <c r="Q81" s="44">
        <v>0</v>
      </c>
      <c r="R81" s="44">
        <v>0</v>
      </c>
      <c r="S81" s="44">
        <v>0</v>
      </c>
      <c r="T81" s="44">
        <v>0</v>
      </c>
      <c r="U81" s="44">
        <v>0</v>
      </c>
      <c r="V81" s="44">
        <v>0</v>
      </c>
      <c r="W81" s="44">
        <v>1</v>
      </c>
      <c r="X81" s="51">
        <v>14850</v>
      </c>
      <c r="Y81" s="51">
        <v>1200</v>
      </c>
      <c r="Z81" s="51">
        <f t="shared" si="22"/>
        <v>16050</v>
      </c>
    </row>
    <row r="82" spans="1:26" s="15" customFormat="1" hidden="1">
      <c r="A82" s="34">
        <f>IF(D82=0,"",MAX($A$9:A81)+1)</f>
        <v>54</v>
      </c>
      <c r="B82" s="90" t="s">
        <v>83</v>
      </c>
      <c r="C82" s="38" t="s">
        <v>13</v>
      </c>
      <c r="D82" s="44">
        <f t="shared" si="21"/>
        <v>2</v>
      </c>
      <c r="E82" s="44">
        <v>0</v>
      </c>
      <c r="F82" s="44">
        <v>2</v>
      </c>
      <c r="G82" s="44">
        <v>0</v>
      </c>
      <c r="H82" s="44">
        <v>0</v>
      </c>
      <c r="I82" s="44">
        <v>0</v>
      </c>
      <c r="J82" s="44">
        <v>0</v>
      </c>
      <c r="K82" s="44">
        <v>0</v>
      </c>
      <c r="L82" s="44">
        <v>0</v>
      </c>
      <c r="M82" s="44">
        <v>0</v>
      </c>
      <c r="N82" s="44">
        <v>0</v>
      </c>
      <c r="O82" s="44">
        <v>0</v>
      </c>
      <c r="P82" s="44">
        <v>0</v>
      </c>
      <c r="Q82" s="44">
        <v>0</v>
      </c>
      <c r="R82" s="44">
        <v>0</v>
      </c>
      <c r="S82" s="44">
        <v>0</v>
      </c>
      <c r="T82" s="44">
        <v>0</v>
      </c>
      <c r="U82" s="44">
        <v>0</v>
      </c>
      <c r="V82" s="44">
        <v>0</v>
      </c>
      <c r="W82" s="44">
        <v>0</v>
      </c>
      <c r="X82" s="51">
        <v>17650</v>
      </c>
      <c r="Y82" s="51">
        <v>750</v>
      </c>
      <c r="Z82" s="51">
        <f t="shared" si="22"/>
        <v>36800</v>
      </c>
    </row>
    <row r="83" spans="1:26" s="15" customFormat="1" hidden="1">
      <c r="A83" s="34">
        <f>IF(D83=0,"",MAX($A$9:A82)+1)</f>
        <v>55</v>
      </c>
      <c r="B83" s="90" t="s">
        <v>84</v>
      </c>
      <c r="C83" s="38" t="s">
        <v>13</v>
      </c>
      <c r="D83" s="44">
        <f t="shared" si="21"/>
        <v>1</v>
      </c>
      <c r="E83" s="44">
        <v>0</v>
      </c>
      <c r="F83" s="44">
        <v>0</v>
      </c>
      <c r="G83" s="44">
        <v>0</v>
      </c>
      <c r="H83" s="44">
        <v>0</v>
      </c>
      <c r="I83" s="44">
        <v>0</v>
      </c>
      <c r="J83" s="44">
        <v>0</v>
      </c>
      <c r="K83" s="44">
        <v>0</v>
      </c>
      <c r="L83" s="44">
        <v>0</v>
      </c>
      <c r="M83" s="44">
        <v>0</v>
      </c>
      <c r="N83" s="44">
        <v>0</v>
      </c>
      <c r="O83" s="44">
        <v>0</v>
      </c>
      <c r="P83" s="44">
        <v>0</v>
      </c>
      <c r="Q83" s="44">
        <v>0</v>
      </c>
      <c r="R83" s="44">
        <v>0</v>
      </c>
      <c r="S83" s="44">
        <v>0</v>
      </c>
      <c r="T83" s="44">
        <v>0</v>
      </c>
      <c r="U83" s="44">
        <v>0</v>
      </c>
      <c r="V83" s="44">
        <v>0</v>
      </c>
      <c r="W83" s="44">
        <v>1</v>
      </c>
      <c r="X83" s="61">
        <v>29500</v>
      </c>
      <c r="Y83" s="51">
        <v>350</v>
      </c>
      <c r="Z83" s="51">
        <f t="shared" si="22"/>
        <v>29850</v>
      </c>
    </row>
    <row r="84" spans="1:26" hidden="1">
      <c r="A84" s="34">
        <f>IF(D84=0,"",MAX($A$9:A83)+1)</f>
        <v>56</v>
      </c>
      <c r="B84" s="89" t="s">
        <v>106</v>
      </c>
      <c r="C84" s="38" t="s">
        <v>13</v>
      </c>
      <c r="D84" s="44">
        <f t="shared" si="21"/>
        <v>1</v>
      </c>
      <c r="E84" s="44">
        <v>0</v>
      </c>
      <c r="F84" s="44">
        <v>0</v>
      </c>
      <c r="G84" s="44">
        <v>0</v>
      </c>
      <c r="H84" s="44">
        <v>0</v>
      </c>
      <c r="I84" s="44">
        <v>0</v>
      </c>
      <c r="J84" s="44">
        <v>0</v>
      </c>
      <c r="K84" s="44">
        <v>0</v>
      </c>
      <c r="L84" s="44">
        <v>0</v>
      </c>
      <c r="M84" s="44">
        <v>0</v>
      </c>
      <c r="N84" s="44">
        <v>0</v>
      </c>
      <c r="O84" s="44">
        <v>0</v>
      </c>
      <c r="P84" s="44">
        <v>0</v>
      </c>
      <c r="Q84" s="44">
        <v>0</v>
      </c>
      <c r="R84" s="44">
        <v>0</v>
      </c>
      <c r="S84" s="44">
        <v>0</v>
      </c>
      <c r="T84" s="44">
        <v>0</v>
      </c>
      <c r="U84" s="44">
        <v>0</v>
      </c>
      <c r="V84" s="44">
        <v>0</v>
      </c>
      <c r="W84" s="44">
        <v>1</v>
      </c>
      <c r="X84" s="61">
        <v>6207</v>
      </c>
      <c r="Y84" s="51">
        <v>2500</v>
      </c>
      <c r="Z84" s="51">
        <f t="shared" si="22"/>
        <v>8707</v>
      </c>
    </row>
    <row r="85" spans="1:26" hidden="1">
      <c r="A85" s="34">
        <f>IF(D85=0,"",MAX($A$9:A84)+1)</f>
        <v>57</v>
      </c>
      <c r="B85" s="90" t="s">
        <v>107</v>
      </c>
      <c r="C85" s="38" t="s">
        <v>13</v>
      </c>
      <c r="D85" s="44">
        <f t="shared" si="21"/>
        <v>4</v>
      </c>
      <c r="E85" s="44">
        <v>0</v>
      </c>
      <c r="F85" s="44">
        <v>0</v>
      </c>
      <c r="G85" s="44">
        <v>0</v>
      </c>
      <c r="H85" s="44">
        <v>0</v>
      </c>
      <c r="I85" s="44">
        <v>1</v>
      </c>
      <c r="J85" s="44">
        <v>0</v>
      </c>
      <c r="K85" s="44">
        <v>0</v>
      </c>
      <c r="L85" s="44">
        <v>0</v>
      </c>
      <c r="M85" s="44">
        <v>0</v>
      </c>
      <c r="N85" s="44">
        <v>0</v>
      </c>
      <c r="O85" s="44">
        <v>0</v>
      </c>
      <c r="P85" s="44">
        <v>0</v>
      </c>
      <c r="Q85" s="44">
        <v>0</v>
      </c>
      <c r="R85" s="44">
        <v>0</v>
      </c>
      <c r="S85" s="44">
        <v>0</v>
      </c>
      <c r="T85" s="44">
        <v>0</v>
      </c>
      <c r="U85" s="44">
        <v>0</v>
      </c>
      <c r="V85" s="44">
        <v>0</v>
      </c>
      <c r="W85" s="44">
        <v>3</v>
      </c>
      <c r="X85" s="61">
        <v>778</v>
      </c>
      <c r="Y85" s="51">
        <v>110</v>
      </c>
      <c r="Z85" s="51">
        <f t="shared" si="22"/>
        <v>3552</v>
      </c>
    </row>
    <row r="86" spans="1:26" hidden="1">
      <c r="A86" s="34">
        <f>IF(D86=0,"",MAX($A$9:A85)+1)</f>
        <v>58</v>
      </c>
      <c r="B86" s="90" t="s">
        <v>108</v>
      </c>
      <c r="C86" s="38" t="s">
        <v>13</v>
      </c>
      <c r="D86" s="44">
        <f t="shared" si="21"/>
        <v>2</v>
      </c>
      <c r="E86" s="44">
        <v>0</v>
      </c>
      <c r="F86" s="44">
        <v>0</v>
      </c>
      <c r="G86" s="44">
        <v>0</v>
      </c>
      <c r="H86" s="44">
        <v>0</v>
      </c>
      <c r="I86" s="44">
        <v>0</v>
      </c>
      <c r="J86" s="44">
        <v>0</v>
      </c>
      <c r="K86" s="44">
        <v>0</v>
      </c>
      <c r="L86" s="44">
        <v>0</v>
      </c>
      <c r="M86" s="44">
        <v>0</v>
      </c>
      <c r="N86" s="44">
        <v>0</v>
      </c>
      <c r="O86" s="44">
        <v>0</v>
      </c>
      <c r="P86" s="44">
        <v>0</v>
      </c>
      <c r="Q86" s="44">
        <v>0</v>
      </c>
      <c r="R86" s="44">
        <v>0</v>
      </c>
      <c r="S86" s="44">
        <v>0</v>
      </c>
      <c r="T86" s="44">
        <v>0</v>
      </c>
      <c r="U86" s="44">
        <v>0</v>
      </c>
      <c r="V86" s="44">
        <v>0</v>
      </c>
      <c r="W86" s="44">
        <v>2</v>
      </c>
      <c r="X86" s="61">
        <v>120</v>
      </c>
      <c r="Y86" s="51">
        <v>160</v>
      </c>
      <c r="Z86" s="51">
        <f t="shared" si="22"/>
        <v>560</v>
      </c>
    </row>
    <row r="87" spans="1:26" hidden="1">
      <c r="A87" s="34">
        <f>IF(D87=0,"",MAX($A$9:A86)+1)</f>
        <v>59</v>
      </c>
      <c r="B87" s="90" t="s">
        <v>109</v>
      </c>
      <c r="C87" s="38" t="s">
        <v>13</v>
      </c>
      <c r="D87" s="44">
        <f t="shared" si="21"/>
        <v>4</v>
      </c>
      <c r="E87" s="44">
        <v>0</v>
      </c>
      <c r="F87" s="44">
        <v>0</v>
      </c>
      <c r="G87" s="44">
        <v>0</v>
      </c>
      <c r="H87" s="44">
        <v>0</v>
      </c>
      <c r="I87" s="44">
        <v>0</v>
      </c>
      <c r="J87" s="44">
        <v>0</v>
      </c>
      <c r="K87" s="44">
        <v>0</v>
      </c>
      <c r="L87" s="44">
        <v>0</v>
      </c>
      <c r="M87" s="44">
        <v>0</v>
      </c>
      <c r="N87" s="44">
        <v>0</v>
      </c>
      <c r="O87" s="44">
        <v>0</v>
      </c>
      <c r="P87" s="44">
        <v>0</v>
      </c>
      <c r="Q87" s="44">
        <v>0</v>
      </c>
      <c r="R87" s="44">
        <v>0</v>
      </c>
      <c r="S87" s="44">
        <v>0</v>
      </c>
      <c r="T87" s="44">
        <v>0</v>
      </c>
      <c r="U87" s="44">
        <v>0</v>
      </c>
      <c r="V87" s="44">
        <v>0</v>
      </c>
      <c r="W87" s="44">
        <f>W86*2</f>
        <v>4</v>
      </c>
      <c r="X87" s="61">
        <v>216</v>
      </c>
      <c r="Y87" s="51">
        <v>45</v>
      </c>
      <c r="Z87" s="51">
        <f t="shared" si="22"/>
        <v>1044</v>
      </c>
    </row>
    <row r="88" spans="1:26" ht="23" hidden="1">
      <c r="A88" s="34">
        <f>IF(D88=0,"",MAX($A$9:A87)+1)</f>
        <v>60</v>
      </c>
      <c r="B88" s="90" t="s">
        <v>114</v>
      </c>
      <c r="C88" s="38" t="s">
        <v>15</v>
      </c>
      <c r="D88" s="44">
        <f t="shared" si="21"/>
        <v>1</v>
      </c>
      <c r="E88" s="44">
        <v>0</v>
      </c>
      <c r="F88" s="44">
        <v>0</v>
      </c>
      <c r="G88" s="44">
        <v>0</v>
      </c>
      <c r="H88" s="44">
        <v>0</v>
      </c>
      <c r="I88" s="44">
        <v>1</v>
      </c>
      <c r="J88" s="44">
        <v>0</v>
      </c>
      <c r="K88" s="44">
        <v>0</v>
      </c>
      <c r="L88" s="44">
        <v>0</v>
      </c>
      <c r="M88" s="44">
        <v>0</v>
      </c>
      <c r="N88" s="44">
        <v>0</v>
      </c>
      <c r="O88" s="44">
        <v>0</v>
      </c>
      <c r="P88" s="44">
        <v>0</v>
      </c>
      <c r="Q88" s="44">
        <v>0</v>
      </c>
      <c r="R88" s="44">
        <v>0</v>
      </c>
      <c r="S88" s="44">
        <v>0</v>
      </c>
      <c r="T88" s="44">
        <v>0</v>
      </c>
      <c r="U88" s="44">
        <v>0</v>
      </c>
      <c r="V88" s="44">
        <v>0</v>
      </c>
      <c r="W88" s="44">
        <v>0</v>
      </c>
      <c r="X88" s="61">
        <v>9546</v>
      </c>
      <c r="Y88" s="51">
        <v>250</v>
      </c>
      <c r="Z88" s="51">
        <f t="shared" si="22"/>
        <v>9796</v>
      </c>
    </row>
    <row r="89" spans="1:26" ht="23" hidden="1">
      <c r="A89" s="34">
        <f>IF(D89=0,"",MAX($A$9:A88)+1)</f>
        <v>61</v>
      </c>
      <c r="B89" s="90" t="s">
        <v>115</v>
      </c>
      <c r="C89" s="38" t="s">
        <v>13</v>
      </c>
      <c r="D89" s="44">
        <f t="shared" si="21"/>
        <v>12</v>
      </c>
      <c r="E89" s="44">
        <v>0</v>
      </c>
      <c r="F89" s="44">
        <v>0</v>
      </c>
      <c r="G89" s="44">
        <v>0</v>
      </c>
      <c r="H89" s="44">
        <v>0</v>
      </c>
      <c r="I89" s="44">
        <v>2</v>
      </c>
      <c r="J89" s="44">
        <v>0</v>
      </c>
      <c r="K89" s="44">
        <v>0</v>
      </c>
      <c r="L89" s="44">
        <v>0</v>
      </c>
      <c r="M89" s="44">
        <v>0</v>
      </c>
      <c r="N89" s="44">
        <v>0</v>
      </c>
      <c r="O89" s="44">
        <v>2</v>
      </c>
      <c r="P89" s="44">
        <v>2</v>
      </c>
      <c r="Q89" s="44">
        <v>0</v>
      </c>
      <c r="R89" s="44">
        <v>2</v>
      </c>
      <c r="S89" s="44">
        <v>0</v>
      </c>
      <c r="T89" s="44">
        <v>2</v>
      </c>
      <c r="U89" s="44">
        <v>2</v>
      </c>
      <c r="V89" s="44">
        <v>0</v>
      </c>
      <c r="W89" s="44">
        <v>0</v>
      </c>
      <c r="X89" s="61">
        <v>24.3</v>
      </c>
      <c r="Y89" s="51">
        <v>30</v>
      </c>
      <c r="Z89" s="51">
        <f t="shared" si="22"/>
        <v>651.59999999999991</v>
      </c>
    </row>
    <row r="90" spans="1:26" hidden="1">
      <c r="A90" s="34">
        <f>IF(D90=0,"",MAX($A$9:A89)+1)</f>
        <v>62</v>
      </c>
      <c r="B90" s="90" t="s">
        <v>112</v>
      </c>
      <c r="C90" s="38" t="s">
        <v>13</v>
      </c>
      <c r="D90" s="44">
        <f t="shared" si="21"/>
        <v>28</v>
      </c>
      <c r="E90" s="44">
        <v>0</v>
      </c>
      <c r="F90" s="44">
        <v>0</v>
      </c>
      <c r="G90" s="44">
        <v>0</v>
      </c>
      <c r="H90" s="44">
        <v>0</v>
      </c>
      <c r="I90" s="44">
        <v>8</v>
      </c>
      <c r="J90" s="44">
        <v>0</v>
      </c>
      <c r="K90" s="44">
        <v>0</v>
      </c>
      <c r="L90" s="44">
        <v>0</v>
      </c>
      <c r="M90" s="44">
        <v>0</v>
      </c>
      <c r="N90" s="44">
        <v>0</v>
      </c>
      <c r="O90" s="44">
        <v>4</v>
      </c>
      <c r="P90" s="44">
        <v>4</v>
      </c>
      <c r="Q90" s="44">
        <v>0</v>
      </c>
      <c r="R90" s="44">
        <v>4</v>
      </c>
      <c r="S90" s="44">
        <v>0</v>
      </c>
      <c r="T90" s="44">
        <v>4</v>
      </c>
      <c r="U90" s="44">
        <v>4</v>
      </c>
      <c r="V90" s="44">
        <v>0</v>
      </c>
      <c r="W90" s="44">
        <v>0</v>
      </c>
      <c r="X90" s="61">
        <v>285.39999999999998</v>
      </c>
      <c r="Y90" s="51">
        <v>5</v>
      </c>
      <c r="Z90" s="51">
        <f t="shared" si="22"/>
        <v>8131.1999999999989</v>
      </c>
    </row>
    <row r="91" spans="1:26" hidden="1">
      <c r="A91" s="34">
        <f>IF(D91=0,"",MAX($A$9:A90)+1)</f>
        <v>63</v>
      </c>
      <c r="B91" s="90" t="s">
        <v>113</v>
      </c>
      <c r="C91" s="38" t="s">
        <v>13</v>
      </c>
      <c r="D91" s="44">
        <f t="shared" si="21"/>
        <v>24</v>
      </c>
      <c r="E91" s="44">
        <v>0</v>
      </c>
      <c r="F91" s="44">
        <v>0</v>
      </c>
      <c r="G91" s="44">
        <v>0</v>
      </c>
      <c r="H91" s="44">
        <v>0</v>
      </c>
      <c r="I91" s="44">
        <v>8</v>
      </c>
      <c r="J91" s="44">
        <v>0</v>
      </c>
      <c r="K91" s="44">
        <v>0</v>
      </c>
      <c r="L91" s="44">
        <v>0</v>
      </c>
      <c r="M91" s="44">
        <v>0</v>
      </c>
      <c r="N91" s="44">
        <v>0</v>
      </c>
      <c r="O91" s="44">
        <v>0</v>
      </c>
      <c r="P91" s="44">
        <v>0</v>
      </c>
      <c r="Q91" s="44">
        <v>0</v>
      </c>
      <c r="R91" s="44">
        <v>0</v>
      </c>
      <c r="S91" s="44">
        <v>0</v>
      </c>
      <c r="T91" s="44">
        <v>8</v>
      </c>
      <c r="U91" s="44">
        <v>8</v>
      </c>
      <c r="V91" s="44">
        <v>0</v>
      </c>
      <c r="W91" s="44">
        <v>0</v>
      </c>
      <c r="X91" s="61">
        <v>95</v>
      </c>
      <c r="Y91" s="51">
        <v>30</v>
      </c>
      <c r="Z91" s="51">
        <f t="shared" si="22"/>
        <v>3000</v>
      </c>
    </row>
    <row r="92" spans="1:26" hidden="1">
      <c r="A92" s="34">
        <f>IF(D92=0,"",MAX($A$9:A91)+1)</f>
        <v>64</v>
      </c>
      <c r="B92" s="90" t="s">
        <v>116</v>
      </c>
      <c r="C92" s="38" t="s">
        <v>13</v>
      </c>
      <c r="D92" s="44">
        <f t="shared" si="21"/>
        <v>48</v>
      </c>
      <c r="E92" s="44">
        <v>0</v>
      </c>
      <c r="F92" s="44">
        <v>0</v>
      </c>
      <c r="G92" s="44">
        <v>0</v>
      </c>
      <c r="H92" s="44">
        <v>0</v>
      </c>
      <c r="I92" s="44">
        <v>8</v>
      </c>
      <c r="J92" s="44">
        <v>0</v>
      </c>
      <c r="K92" s="44">
        <v>0</v>
      </c>
      <c r="L92" s="44">
        <v>0</v>
      </c>
      <c r="M92" s="44">
        <v>0</v>
      </c>
      <c r="N92" s="44">
        <v>0</v>
      </c>
      <c r="O92" s="44">
        <v>8</v>
      </c>
      <c r="P92" s="44">
        <v>8</v>
      </c>
      <c r="Q92" s="44">
        <v>0</v>
      </c>
      <c r="R92" s="44">
        <v>8</v>
      </c>
      <c r="S92" s="44">
        <v>0</v>
      </c>
      <c r="T92" s="44">
        <v>8</v>
      </c>
      <c r="U92" s="44">
        <v>8</v>
      </c>
      <c r="V92" s="44">
        <v>0</v>
      </c>
      <c r="W92" s="44">
        <v>0</v>
      </c>
      <c r="X92" s="61">
        <v>7.5</v>
      </c>
      <c r="Y92" s="51">
        <v>5</v>
      </c>
      <c r="Z92" s="51">
        <f t="shared" si="22"/>
        <v>600</v>
      </c>
    </row>
    <row r="93" spans="1:26" hidden="1">
      <c r="A93" s="34" t="str">
        <f>IF(D93=0,"",MAX($A$9:A92)+1)</f>
        <v/>
      </c>
      <c r="B93" s="64" t="s">
        <v>117</v>
      </c>
      <c r="C93" s="38" t="s">
        <v>15</v>
      </c>
      <c r="D93" s="44">
        <f t="shared" si="21"/>
        <v>0</v>
      </c>
      <c r="E93" s="44">
        <v>0</v>
      </c>
      <c r="F93" s="44">
        <v>0</v>
      </c>
      <c r="G93" s="44">
        <v>0</v>
      </c>
      <c r="H93" s="44">
        <v>0</v>
      </c>
      <c r="I93" s="44">
        <v>0</v>
      </c>
      <c r="J93" s="44">
        <v>0</v>
      </c>
      <c r="K93" s="44">
        <v>0</v>
      </c>
      <c r="L93" s="44">
        <v>0</v>
      </c>
      <c r="M93" s="44">
        <v>0</v>
      </c>
      <c r="N93" s="44">
        <v>0</v>
      </c>
      <c r="O93" s="44">
        <v>0</v>
      </c>
      <c r="P93" s="44">
        <v>0</v>
      </c>
      <c r="Q93" s="44">
        <v>0</v>
      </c>
      <c r="R93" s="44">
        <v>0</v>
      </c>
      <c r="S93" s="44">
        <v>0</v>
      </c>
      <c r="T93" s="44">
        <v>0</v>
      </c>
      <c r="U93" s="44">
        <v>0</v>
      </c>
      <c r="V93" s="44">
        <v>0</v>
      </c>
      <c r="W93" s="44">
        <v>0</v>
      </c>
      <c r="X93" s="61">
        <v>3038</v>
      </c>
      <c r="Y93" s="61">
        <v>800</v>
      </c>
      <c r="Z93" s="51">
        <f t="shared" si="22"/>
        <v>0</v>
      </c>
    </row>
    <row r="94" spans="1:26" ht="34.5" hidden="1">
      <c r="A94" s="34">
        <f>IF(D94=0,"",MAX($A$9:A93)+1)</f>
        <v>65</v>
      </c>
      <c r="B94" s="90" t="s">
        <v>118</v>
      </c>
      <c r="C94" s="38" t="s">
        <v>15</v>
      </c>
      <c r="D94" s="44">
        <f t="shared" si="21"/>
        <v>1</v>
      </c>
      <c r="E94" s="44">
        <v>0</v>
      </c>
      <c r="F94" s="44">
        <v>0</v>
      </c>
      <c r="G94" s="44">
        <v>0</v>
      </c>
      <c r="H94" s="44">
        <v>0</v>
      </c>
      <c r="I94" s="44">
        <v>0</v>
      </c>
      <c r="J94" s="44">
        <v>0</v>
      </c>
      <c r="K94" s="44">
        <v>0</v>
      </c>
      <c r="L94" s="44">
        <v>0</v>
      </c>
      <c r="M94" s="44">
        <v>0</v>
      </c>
      <c r="N94" s="44">
        <v>0</v>
      </c>
      <c r="O94" s="44">
        <v>0</v>
      </c>
      <c r="P94" s="44">
        <v>0</v>
      </c>
      <c r="Q94" s="44">
        <v>0</v>
      </c>
      <c r="R94" s="44">
        <v>0</v>
      </c>
      <c r="S94" s="44">
        <v>0</v>
      </c>
      <c r="T94" s="44">
        <v>1</v>
      </c>
      <c r="U94" s="44">
        <v>0</v>
      </c>
      <c r="V94" s="44">
        <v>0</v>
      </c>
      <c r="W94" s="44">
        <v>0</v>
      </c>
      <c r="X94" s="61">
        <f>1215+150+25</f>
        <v>1390</v>
      </c>
      <c r="Y94" s="51">
        <v>2000</v>
      </c>
      <c r="Z94" s="51">
        <f t="shared" si="22"/>
        <v>3390</v>
      </c>
    </row>
    <row r="95" spans="1:26" hidden="1">
      <c r="A95" s="34">
        <f>IF(D95=0,"",MAX($A$9:A94)+1)</f>
        <v>66</v>
      </c>
      <c r="B95" s="90" t="s">
        <v>38</v>
      </c>
      <c r="C95" s="38" t="s">
        <v>13</v>
      </c>
      <c r="D95" s="44">
        <f t="shared" si="21"/>
        <v>48</v>
      </c>
      <c r="E95" s="44">
        <v>0</v>
      </c>
      <c r="F95" s="44">
        <v>0</v>
      </c>
      <c r="G95" s="44">
        <v>0</v>
      </c>
      <c r="H95" s="44">
        <v>0</v>
      </c>
      <c r="I95" s="44">
        <v>8</v>
      </c>
      <c r="J95" s="44">
        <v>0</v>
      </c>
      <c r="K95" s="44">
        <v>0</v>
      </c>
      <c r="L95" s="44">
        <v>0</v>
      </c>
      <c r="M95" s="44">
        <v>0</v>
      </c>
      <c r="N95" s="44">
        <v>0</v>
      </c>
      <c r="O95" s="44">
        <v>8</v>
      </c>
      <c r="P95" s="44">
        <v>8</v>
      </c>
      <c r="Q95" s="44">
        <v>0</v>
      </c>
      <c r="R95" s="44">
        <v>8</v>
      </c>
      <c r="S95" s="44">
        <v>0</v>
      </c>
      <c r="T95" s="44">
        <v>8</v>
      </c>
      <c r="U95" s="44">
        <v>8</v>
      </c>
      <c r="V95" s="44">
        <v>0</v>
      </c>
      <c r="W95" s="44">
        <v>0</v>
      </c>
      <c r="X95" s="61">
        <v>0</v>
      </c>
      <c r="Y95" s="51">
        <v>270</v>
      </c>
      <c r="Z95" s="51">
        <f t="shared" si="22"/>
        <v>12960</v>
      </c>
    </row>
    <row r="96" spans="1:26" s="15" customFormat="1" hidden="1">
      <c r="A96" s="34" t="str">
        <f>IF(D96=0,"",MAX($A$9:A95)+1)</f>
        <v/>
      </c>
      <c r="B96" s="90"/>
      <c r="C96" s="38"/>
      <c r="D96" s="44"/>
      <c r="E96" s="44"/>
      <c r="F96" s="44"/>
      <c r="G96" s="44"/>
      <c r="H96" s="44"/>
      <c r="I96" s="44"/>
      <c r="J96" s="44"/>
      <c r="K96" s="44"/>
      <c r="L96" s="44"/>
      <c r="M96" s="44"/>
      <c r="N96" s="44"/>
      <c r="O96" s="44"/>
      <c r="P96" s="44"/>
      <c r="Q96" s="44"/>
      <c r="R96" s="44"/>
      <c r="S96" s="44"/>
      <c r="T96" s="44"/>
      <c r="U96" s="44"/>
      <c r="V96" s="44"/>
      <c r="W96" s="44"/>
      <c r="X96" s="61"/>
      <c r="Y96" s="51"/>
      <c r="Z96" s="51"/>
    </row>
    <row r="97" spans="1:26" s="15" customFormat="1" hidden="1">
      <c r="A97" s="34" t="str">
        <f>IF(D97=0,"",MAX($A$9:A96)+1)</f>
        <v/>
      </c>
      <c r="B97" s="88" t="s">
        <v>148</v>
      </c>
      <c r="C97" s="38"/>
      <c r="D97" s="44"/>
      <c r="E97" s="44"/>
      <c r="F97" s="44"/>
      <c r="G97" s="44"/>
      <c r="H97" s="44"/>
      <c r="I97" s="44"/>
      <c r="J97" s="44"/>
      <c r="K97" s="44"/>
      <c r="L97" s="44"/>
      <c r="M97" s="44"/>
      <c r="N97" s="44"/>
      <c r="O97" s="44"/>
      <c r="P97" s="44"/>
      <c r="Q97" s="44"/>
      <c r="R97" s="44"/>
      <c r="S97" s="44"/>
      <c r="T97" s="44"/>
      <c r="U97" s="44"/>
      <c r="V97" s="44"/>
      <c r="W97" s="44"/>
      <c r="X97" s="61"/>
      <c r="Y97" s="51"/>
      <c r="Z97" s="51"/>
    </row>
    <row r="98" spans="1:26" hidden="1">
      <c r="A98" s="34" t="str">
        <f>IF(D98=0,"",MAX($A$9:A97)+1)</f>
        <v/>
      </c>
      <c r="B98" s="64" t="s">
        <v>208</v>
      </c>
      <c r="C98" s="38" t="s">
        <v>15</v>
      </c>
      <c r="D98" s="44">
        <f t="shared" ref="D98:D105" si="23">SUM(E98:W98)</f>
        <v>0</v>
      </c>
      <c r="E98" s="54">
        <v>0</v>
      </c>
      <c r="F98" s="54">
        <v>0</v>
      </c>
      <c r="G98" s="54">
        <v>0</v>
      </c>
      <c r="H98" s="54">
        <v>0</v>
      </c>
      <c r="I98" s="54">
        <v>0</v>
      </c>
      <c r="J98" s="54">
        <v>0</v>
      </c>
      <c r="K98" s="54">
        <v>0</v>
      </c>
      <c r="L98" s="54">
        <v>0</v>
      </c>
      <c r="M98" s="54">
        <v>0</v>
      </c>
      <c r="N98" s="54">
        <v>0</v>
      </c>
      <c r="O98" s="54">
        <v>0</v>
      </c>
      <c r="P98" s="54">
        <v>0</v>
      </c>
      <c r="Q98" s="54">
        <v>0</v>
      </c>
      <c r="R98" s="54">
        <v>0</v>
      </c>
      <c r="S98" s="54">
        <v>0</v>
      </c>
      <c r="T98" s="54">
        <v>0</v>
      </c>
      <c r="U98" s="54">
        <v>0</v>
      </c>
      <c r="V98" s="54">
        <v>0</v>
      </c>
      <c r="W98" s="54">
        <v>0</v>
      </c>
      <c r="X98" s="51">
        <v>6500</v>
      </c>
      <c r="Y98" s="51">
        <v>6000</v>
      </c>
      <c r="Z98" s="51">
        <f t="shared" ref="Z98:Z105" si="24">SUM(E98:W98)*SUM(X98:Y98)</f>
        <v>0</v>
      </c>
    </row>
    <row r="99" spans="1:26" hidden="1">
      <c r="A99" s="34" t="str">
        <f>IF(D99=0,"",MAX($A$9:A98)+1)</f>
        <v/>
      </c>
      <c r="B99" s="64" t="s">
        <v>123</v>
      </c>
      <c r="C99" s="38" t="s">
        <v>15</v>
      </c>
      <c r="D99" s="44">
        <f t="shared" si="23"/>
        <v>0</v>
      </c>
      <c r="E99" s="54">
        <v>0</v>
      </c>
      <c r="F99" s="44">
        <v>0</v>
      </c>
      <c r="G99" s="44">
        <v>0</v>
      </c>
      <c r="H99" s="44">
        <v>0</v>
      </c>
      <c r="I99" s="44">
        <v>0</v>
      </c>
      <c r="J99" s="44">
        <v>0</v>
      </c>
      <c r="K99" s="44">
        <v>0</v>
      </c>
      <c r="L99" s="44">
        <v>0</v>
      </c>
      <c r="M99" s="44">
        <v>0</v>
      </c>
      <c r="N99" s="44">
        <v>0</v>
      </c>
      <c r="O99" s="44">
        <v>0</v>
      </c>
      <c r="P99" s="44">
        <v>0</v>
      </c>
      <c r="Q99" s="44">
        <v>0</v>
      </c>
      <c r="R99" s="54">
        <v>0</v>
      </c>
      <c r="S99" s="54">
        <v>0</v>
      </c>
      <c r="T99" s="54">
        <v>0</v>
      </c>
      <c r="U99" s="54">
        <v>0</v>
      </c>
      <c r="V99" s="54">
        <v>0</v>
      </c>
      <c r="W99" s="54">
        <v>0</v>
      </c>
      <c r="X99" s="51">
        <v>6800</v>
      </c>
      <c r="Y99" s="51">
        <v>6000</v>
      </c>
      <c r="Z99" s="51">
        <f t="shared" si="24"/>
        <v>0</v>
      </c>
    </row>
    <row r="100" spans="1:26" hidden="1">
      <c r="A100" s="34" t="str">
        <f>IF(D100=0,"",MAX($A$9:A99)+1)</f>
        <v/>
      </c>
      <c r="B100" s="64" t="s">
        <v>124</v>
      </c>
      <c r="C100" s="38" t="s">
        <v>15</v>
      </c>
      <c r="D100" s="44">
        <f t="shared" si="23"/>
        <v>0</v>
      </c>
      <c r="E100" s="54">
        <v>0</v>
      </c>
      <c r="F100" s="44">
        <v>0</v>
      </c>
      <c r="G100" s="54">
        <v>0</v>
      </c>
      <c r="H100" s="54">
        <v>0</v>
      </c>
      <c r="I100" s="54">
        <v>0</v>
      </c>
      <c r="J100" s="54">
        <v>0</v>
      </c>
      <c r="K100" s="54">
        <v>0</v>
      </c>
      <c r="L100" s="54">
        <v>0</v>
      </c>
      <c r="M100" s="54">
        <v>0</v>
      </c>
      <c r="N100" s="54">
        <v>0</v>
      </c>
      <c r="O100" s="54">
        <v>0</v>
      </c>
      <c r="P100" s="54">
        <v>0</v>
      </c>
      <c r="Q100" s="54">
        <v>0</v>
      </c>
      <c r="R100" s="54">
        <v>0</v>
      </c>
      <c r="S100" s="54">
        <v>0</v>
      </c>
      <c r="T100" s="54">
        <v>0</v>
      </c>
      <c r="U100" s="54">
        <v>0</v>
      </c>
      <c r="V100" s="54">
        <v>0</v>
      </c>
      <c r="W100" s="54">
        <v>0</v>
      </c>
      <c r="X100" s="51">
        <v>8520</v>
      </c>
      <c r="Y100" s="51">
        <v>7500</v>
      </c>
      <c r="Z100" s="51">
        <f t="shared" si="24"/>
        <v>0</v>
      </c>
    </row>
    <row r="101" spans="1:26" ht="23" hidden="1">
      <c r="A101" s="34">
        <f>IF(D101=0,"",MAX($A$9:A100)+1)</f>
        <v>67</v>
      </c>
      <c r="B101" s="90" t="s">
        <v>125</v>
      </c>
      <c r="C101" s="38" t="s">
        <v>15</v>
      </c>
      <c r="D101" s="44">
        <f t="shared" si="23"/>
        <v>1</v>
      </c>
      <c r="E101" s="54">
        <v>0</v>
      </c>
      <c r="F101" s="44">
        <v>0</v>
      </c>
      <c r="G101" s="54">
        <v>0</v>
      </c>
      <c r="H101" s="54">
        <v>0</v>
      </c>
      <c r="I101" s="54">
        <v>0</v>
      </c>
      <c r="J101" s="54">
        <v>0</v>
      </c>
      <c r="K101" s="54">
        <v>0</v>
      </c>
      <c r="L101" s="54">
        <v>0</v>
      </c>
      <c r="M101" s="54">
        <v>0</v>
      </c>
      <c r="N101" s="54">
        <v>0</v>
      </c>
      <c r="O101" s="54">
        <v>0</v>
      </c>
      <c r="P101" s="54">
        <v>0</v>
      </c>
      <c r="Q101" s="54">
        <v>0</v>
      </c>
      <c r="R101" s="54">
        <v>0</v>
      </c>
      <c r="S101" s="54">
        <v>0</v>
      </c>
      <c r="T101" s="54">
        <v>0</v>
      </c>
      <c r="U101" s="54">
        <v>1</v>
      </c>
      <c r="V101" s="54">
        <v>0</v>
      </c>
      <c r="W101" s="54">
        <v>0</v>
      </c>
      <c r="X101" s="51">
        <v>11730</v>
      </c>
      <c r="Y101" s="51">
        <v>9100</v>
      </c>
      <c r="Z101" s="51">
        <f t="shared" si="24"/>
        <v>20830</v>
      </c>
    </row>
    <row r="102" spans="1:26" hidden="1">
      <c r="A102" s="34">
        <f>IF(D102=0,"",MAX($A$9:A101)+1)</f>
        <v>68</v>
      </c>
      <c r="B102" s="90" t="s">
        <v>126</v>
      </c>
      <c r="C102" s="38" t="s">
        <v>15</v>
      </c>
      <c r="D102" s="44">
        <f t="shared" si="23"/>
        <v>1</v>
      </c>
      <c r="E102" s="54">
        <v>0</v>
      </c>
      <c r="F102" s="44">
        <v>0</v>
      </c>
      <c r="G102" s="44">
        <v>0</v>
      </c>
      <c r="H102" s="44">
        <v>0</v>
      </c>
      <c r="I102" s="44">
        <v>1</v>
      </c>
      <c r="J102" s="44">
        <v>0</v>
      </c>
      <c r="K102" s="44">
        <v>0</v>
      </c>
      <c r="L102" s="44">
        <v>0</v>
      </c>
      <c r="M102" s="44">
        <v>0</v>
      </c>
      <c r="N102" s="44">
        <v>0</v>
      </c>
      <c r="O102" s="44">
        <v>0</v>
      </c>
      <c r="P102" s="44">
        <v>0</v>
      </c>
      <c r="Q102" s="54">
        <v>0</v>
      </c>
      <c r="R102" s="54">
        <v>0</v>
      </c>
      <c r="S102" s="54">
        <v>0</v>
      </c>
      <c r="T102" s="54">
        <v>0</v>
      </c>
      <c r="U102" s="54">
        <v>0</v>
      </c>
      <c r="V102" s="54">
        <v>0</v>
      </c>
      <c r="W102" s="54">
        <v>0</v>
      </c>
      <c r="X102" s="51">
        <f>3950+2490</f>
        <v>6440</v>
      </c>
      <c r="Y102" s="51">
        <v>1850</v>
      </c>
      <c r="Z102" s="51">
        <f t="shared" si="24"/>
        <v>8290</v>
      </c>
    </row>
    <row r="103" spans="1:26" hidden="1">
      <c r="A103" s="34" t="str">
        <f>IF(D103=0,"",MAX($A$9:A102)+1)</f>
        <v/>
      </c>
      <c r="B103" s="64" t="s">
        <v>127</v>
      </c>
      <c r="C103" s="38" t="s">
        <v>13</v>
      </c>
      <c r="D103" s="44">
        <f t="shared" si="23"/>
        <v>0</v>
      </c>
      <c r="E103" s="54">
        <v>0</v>
      </c>
      <c r="F103" s="44">
        <v>0</v>
      </c>
      <c r="G103" s="44">
        <v>0</v>
      </c>
      <c r="H103" s="44">
        <v>0</v>
      </c>
      <c r="I103" s="44">
        <v>0</v>
      </c>
      <c r="J103" s="44">
        <v>0</v>
      </c>
      <c r="K103" s="44">
        <v>0</v>
      </c>
      <c r="L103" s="44">
        <v>0</v>
      </c>
      <c r="M103" s="44">
        <v>0</v>
      </c>
      <c r="N103" s="44">
        <v>0</v>
      </c>
      <c r="O103" s="44">
        <v>0</v>
      </c>
      <c r="P103" s="44">
        <v>0</v>
      </c>
      <c r="Q103" s="44">
        <v>0</v>
      </c>
      <c r="R103" s="44">
        <v>0</v>
      </c>
      <c r="S103" s="44">
        <v>0</v>
      </c>
      <c r="T103" s="54">
        <v>0</v>
      </c>
      <c r="U103" s="44">
        <v>0</v>
      </c>
      <c r="V103" s="44">
        <v>0</v>
      </c>
      <c r="W103" s="44">
        <v>0</v>
      </c>
      <c r="X103" s="61">
        <v>5650</v>
      </c>
      <c r="Y103" s="61">
        <v>480</v>
      </c>
      <c r="Z103" s="51">
        <f t="shared" si="24"/>
        <v>0</v>
      </c>
    </row>
    <row r="104" spans="1:26" hidden="1">
      <c r="A104" s="34">
        <f>IF(D104=0,"",MAX($A$9:A103)+1)</f>
        <v>69</v>
      </c>
      <c r="B104" s="90" t="s">
        <v>128</v>
      </c>
      <c r="C104" s="38" t="s">
        <v>30</v>
      </c>
      <c r="D104" s="44">
        <f t="shared" si="23"/>
        <v>3</v>
      </c>
      <c r="E104" s="54">
        <v>0</v>
      </c>
      <c r="F104" s="44">
        <v>0</v>
      </c>
      <c r="G104" s="54">
        <v>0</v>
      </c>
      <c r="H104" s="54">
        <v>0</v>
      </c>
      <c r="I104" s="54">
        <v>1</v>
      </c>
      <c r="J104" s="54">
        <v>0</v>
      </c>
      <c r="K104" s="54">
        <v>0</v>
      </c>
      <c r="L104" s="54">
        <v>0</v>
      </c>
      <c r="M104" s="54">
        <v>0</v>
      </c>
      <c r="N104" s="54">
        <v>0</v>
      </c>
      <c r="O104" s="54">
        <v>0</v>
      </c>
      <c r="P104" s="54">
        <v>0</v>
      </c>
      <c r="Q104" s="54">
        <v>0</v>
      </c>
      <c r="R104" s="54">
        <v>0</v>
      </c>
      <c r="S104" s="54">
        <v>0</v>
      </c>
      <c r="T104" s="54">
        <v>0</v>
      </c>
      <c r="U104" s="54">
        <v>2</v>
      </c>
      <c r="V104" s="54">
        <v>0</v>
      </c>
      <c r="W104" s="54">
        <v>0</v>
      </c>
      <c r="X104" s="51">
        <v>2350</v>
      </c>
      <c r="Y104" s="51">
        <v>500</v>
      </c>
      <c r="Z104" s="51">
        <f t="shared" si="24"/>
        <v>8550</v>
      </c>
    </row>
    <row r="105" spans="1:26" hidden="1">
      <c r="A105" s="34" t="str">
        <f>IF(D105=0,"",MAX($A$9:A104)+1)</f>
        <v/>
      </c>
      <c r="B105" s="64" t="s">
        <v>129</v>
      </c>
      <c r="C105" s="38" t="s">
        <v>13</v>
      </c>
      <c r="D105" s="44">
        <f t="shared" si="23"/>
        <v>0</v>
      </c>
      <c r="E105" s="54">
        <v>0</v>
      </c>
      <c r="F105" s="44">
        <v>0</v>
      </c>
      <c r="G105" s="54">
        <v>0</v>
      </c>
      <c r="H105" s="54">
        <v>0</v>
      </c>
      <c r="I105" s="54">
        <v>0</v>
      </c>
      <c r="J105" s="54">
        <v>0</v>
      </c>
      <c r="K105" s="54">
        <v>0</v>
      </c>
      <c r="L105" s="54">
        <v>0</v>
      </c>
      <c r="M105" s="54">
        <v>0</v>
      </c>
      <c r="N105" s="54">
        <v>0</v>
      </c>
      <c r="O105" s="54">
        <v>0</v>
      </c>
      <c r="P105" s="54">
        <v>0</v>
      </c>
      <c r="Q105" s="54">
        <v>0</v>
      </c>
      <c r="R105" s="54">
        <v>0</v>
      </c>
      <c r="S105" s="54">
        <v>0</v>
      </c>
      <c r="T105" s="54">
        <v>0</v>
      </c>
      <c r="U105" s="54">
        <v>0</v>
      </c>
      <c r="V105" s="54">
        <v>0</v>
      </c>
      <c r="W105" s="54">
        <v>0</v>
      </c>
      <c r="X105" s="51">
        <v>30150</v>
      </c>
      <c r="Y105" s="51">
        <v>3000</v>
      </c>
      <c r="Z105" s="51">
        <f t="shared" si="24"/>
        <v>0</v>
      </c>
    </row>
    <row r="106" spans="1:26" s="15" customFormat="1" hidden="1">
      <c r="A106" s="34" t="str">
        <f>IF(D106=0,"",MAX($A$9:A105)+1)</f>
        <v/>
      </c>
      <c r="B106" s="90"/>
      <c r="C106" s="38"/>
      <c r="D106" s="44"/>
      <c r="E106" s="44"/>
      <c r="F106" s="44"/>
      <c r="G106" s="44"/>
      <c r="H106" s="44"/>
      <c r="I106" s="44"/>
      <c r="J106" s="44"/>
      <c r="K106" s="44"/>
      <c r="L106" s="44"/>
      <c r="M106" s="44"/>
      <c r="N106" s="44"/>
      <c r="O106" s="44"/>
      <c r="P106" s="44"/>
      <c r="Q106" s="44"/>
      <c r="R106" s="44"/>
      <c r="S106" s="44"/>
      <c r="T106" s="44"/>
      <c r="U106" s="44"/>
      <c r="V106" s="44"/>
      <c r="W106" s="44"/>
      <c r="X106" s="51"/>
      <c r="Y106" s="51"/>
      <c r="Z106" s="51"/>
    </row>
    <row r="107" spans="1:26" s="15" customFormat="1" hidden="1">
      <c r="A107" s="35"/>
      <c r="B107" s="91"/>
      <c r="C107" s="39"/>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ht="13">
      <c r="A108" s="59" t="s">
        <v>47</v>
      </c>
      <c r="B108" s="92"/>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52">
        <f>SUBTOTAL(9,Z9:Z106)</f>
        <v>2327236</v>
      </c>
    </row>
    <row r="109" spans="1:26" s="15" customFormat="1" hidden="1">
      <c r="A109" s="35"/>
      <c r="B109" s="93"/>
      <c r="C109" s="40"/>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3" hidden="1">
      <c r="A110" s="59" t="s">
        <v>47</v>
      </c>
      <c r="B110" s="94" t="s">
        <v>4</v>
      </c>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26" hidden="1">
      <c r="A111" s="34">
        <f>IF(D111=0,"",MAX($A$9:A110)+1)</f>
        <v>70</v>
      </c>
      <c r="B111" s="90" t="s">
        <v>99</v>
      </c>
      <c r="C111" s="38" t="s">
        <v>20</v>
      </c>
      <c r="D111" s="44">
        <f t="shared" ref="D111:D119" si="25">SUM(E111:W111)</f>
        <v>500</v>
      </c>
      <c r="E111" s="44">
        <v>5</v>
      </c>
      <c r="F111" s="44">
        <v>10</v>
      </c>
      <c r="G111" s="44">
        <v>5</v>
      </c>
      <c r="H111" s="44">
        <v>5</v>
      </c>
      <c r="I111" s="44">
        <v>10</v>
      </c>
      <c r="J111" s="44">
        <v>0</v>
      </c>
      <c r="K111" s="44">
        <v>20</v>
      </c>
      <c r="L111" s="44">
        <v>0</v>
      </c>
      <c r="M111" s="44">
        <v>0</v>
      </c>
      <c r="N111" s="44">
        <v>0</v>
      </c>
      <c r="O111" s="44">
        <v>65</v>
      </c>
      <c r="P111" s="44">
        <v>10</v>
      </c>
      <c r="Q111" s="44">
        <v>65</v>
      </c>
      <c r="R111" s="44">
        <v>30</v>
      </c>
      <c r="S111" s="44">
        <v>0</v>
      </c>
      <c r="T111" s="44">
        <v>15</v>
      </c>
      <c r="U111" s="44">
        <v>20</v>
      </c>
      <c r="V111" s="44">
        <f>2*120</f>
        <v>240</v>
      </c>
      <c r="W111" s="44">
        <v>0</v>
      </c>
      <c r="X111" s="51">
        <v>69.900000000000006</v>
      </c>
      <c r="Y111" s="51">
        <v>20</v>
      </c>
      <c r="Z111" s="51">
        <f t="shared" ref="Z111:Z119" si="26">SUM(E111:W111)*SUM(X111:Y111)</f>
        <v>44950</v>
      </c>
    </row>
    <row r="112" spans="1:26" hidden="1">
      <c r="A112" s="34">
        <f>IF(D112=0,"",MAX($A$9:A111)+1)</f>
        <v>71</v>
      </c>
      <c r="B112" s="90" t="s">
        <v>100</v>
      </c>
      <c r="C112" s="38" t="s">
        <v>20</v>
      </c>
      <c r="D112" s="44">
        <f t="shared" si="25"/>
        <v>630</v>
      </c>
      <c r="E112" s="44">
        <v>50</v>
      </c>
      <c r="F112" s="44">
        <v>0</v>
      </c>
      <c r="G112" s="44">
        <v>0</v>
      </c>
      <c r="H112" s="44">
        <v>0</v>
      </c>
      <c r="I112" s="44">
        <v>5</v>
      </c>
      <c r="J112" s="44">
        <v>15</v>
      </c>
      <c r="K112" s="44">
        <v>140</v>
      </c>
      <c r="L112" s="44">
        <v>45</v>
      </c>
      <c r="M112" s="44">
        <v>160</v>
      </c>
      <c r="N112" s="44">
        <v>25</v>
      </c>
      <c r="O112" s="44">
        <v>25</v>
      </c>
      <c r="P112" s="44">
        <v>0</v>
      </c>
      <c r="Q112" s="44">
        <v>0</v>
      </c>
      <c r="R112" s="44">
        <v>0</v>
      </c>
      <c r="S112" s="44">
        <v>25</v>
      </c>
      <c r="T112" s="44">
        <v>0</v>
      </c>
      <c r="U112" s="44">
        <v>0</v>
      </c>
      <c r="V112" s="44">
        <v>0</v>
      </c>
      <c r="W112" s="44">
        <f>W87*35</f>
        <v>140</v>
      </c>
      <c r="X112" s="51">
        <v>26.5</v>
      </c>
      <c r="Y112" s="51">
        <v>20</v>
      </c>
      <c r="Z112" s="51">
        <f t="shared" si="26"/>
        <v>29295</v>
      </c>
    </row>
    <row r="113" spans="1:26" ht="23" hidden="1">
      <c r="A113" s="34">
        <f>IF(D113=0,"",MAX($A$9:A112)+1)</f>
        <v>72</v>
      </c>
      <c r="B113" s="90" t="s">
        <v>101</v>
      </c>
      <c r="C113" s="38" t="s">
        <v>20</v>
      </c>
      <c r="D113" s="44">
        <f t="shared" si="25"/>
        <v>835</v>
      </c>
      <c r="E113" s="44">
        <v>0</v>
      </c>
      <c r="F113" s="44">
        <v>0</v>
      </c>
      <c r="G113" s="44">
        <v>0</v>
      </c>
      <c r="H113" s="44">
        <v>0</v>
      </c>
      <c r="I113" s="44">
        <v>220</v>
      </c>
      <c r="J113" s="44">
        <v>0</v>
      </c>
      <c r="K113" s="44">
        <v>0</v>
      </c>
      <c r="L113" s="44">
        <v>0</v>
      </c>
      <c r="M113" s="44">
        <v>0</v>
      </c>
      <c r="N113" s="44">
        <v>0</v>
      </c>
      <c r="O113" s="44">
        <v>80</v>
      </c>
      <c r="P113" s="44">
        <v>20</v>
      </c>
      <c r="Q113" s="44">
        <v>0</v>
      </c>
      <c r="R113" s="44">
        <v>75</v>
      </c>
      <c r="S113" s="44">
        <v>0</v>
      </c>
      <c r="T113" s="44">
        <v>80</v>
      </c>
      <c r="U113" s="44">
        <f>320+40</f>
        <v>360</v>
      </c>
      <c r="V113" s="44">
        <v>0</v>
      </c>
      <c r="W113" s="44">
        <v>0</v>
      </c>
      <c r="X113" s="51">
        <v>23.5</v>
      </c>
      <c r="Y113" s="51">
        <v>20</v>
      </c>
      <c r="Z113" s="51">
        <f t="shared" si="26"/>
        <v>36322.5</v>
      </c>
    </row>
    <row r="114" spans="1:26" hidden="1">
      <c r="A114" s="34">
        <f>IF(D114=0,"",MAX($A$9:A113)+1)</f>
        <v>73</v>
      </c>
      <c r="B114" s="90" t="s">
        <v>102</v>
      </c>
      <c r="C114" s="38" t="s">
        <v>20</v>
      </c>
      <c r="D114" s="44">
        <f t="shared" si="25"/>
        <v>420</v>
      </c>
      <c r="E114" s="44">
        <v>5</v>
      </c>
      <c r="F114" s="44">
        <v>0</v>
      </c>
      <c r="G114" s="44">
        <v>0</v>
      </c>
      <c r="H114" s="44">
        <v>0</v>
      </c>
      <c r="I114" s="44">
        <v>15</v>
      </c>
      <c r="J114" s="44">
        <v>0</v>
      </c>
      <c r="K114" s="44">
        <v>25</v>
      </c>
      <c r="L114" s="44">
        <v>50</v>
      </c>
      <c r="M114" s="44">
        <v>50</v>
      </c>
      <c r="N114" s="44">
        <v>50</v>
      </c>
      <c r="O114" s="44">
        <v>25</v>
      </c>
      <c r="P114" s="44">
        <v>0</v>
      </c>
      <c r="Q114" s="44">
        <v>25</v>
      </c>
      <c r="R114" s="44">
        <v>0</v>
      </c>
      <c r="S114" s="44">
        <v>15</v>
      </c>
      <c r="T114" s="44">
        <v>0</v>
      </c>
      <c r="U114" s="44">
        <v>0</v>
      </c>
      <c r="V114" s="44">
        <v>120</v>
      </c>
      <c r="W114" s="44">
        <f>20*W50</f>
        <v>40</v>
      </c>
      <c r="X114" s="51">
        <v>18</v>
      </c>
      <c r="Y114" s="51">
        <v>15</v>
      </c>
      <c r="Z114" s="51">
        <f t="shared" si="26"/>
        <v>13860</v>
      </c>
    </row>
    <row r="115" spans="1:26" hidden="1">
      <c r="A115" s="34">
        <f>IF(D115=0,"",MAX($A$9:A114)+1)</f>
        <v>74</v>
      </c>
      <c r="B115" s="90" t="s">
        <v>103</v>
      </c>
      <c r="C115" s="38" t="s">
        <v>20</v>
      </c>
      <c r="D115" s="44">
        <f t="shared" si="25"/>
        <v>207</v>
      </c>
      <c r="E115" s="44">
        <v>2</v>
      </c>
      <c r="F115" s="44">
        <v>0</v>
      </c>
      <c r="G115" s="44">
        <v>0</v>
      </c>
      <c r="H115" s="44">
        <v>0</v>
      </c>
      <c r="I115" s="44">
        <v>30</v>
      </c>
      <c r="J115" s="44">
        <v>0</v>
      </c>
      <c r="K115" s="44">
        <v>0</v>
      </c>
      <c r="L115" s="44">
        <v>0</v>
      </c>
      <c r="M115" s="44">
        <v>0</v>
      </c>
      <c r="N115" s="44">
        <v>0</v>
      </c>
      <c r="O115" s="44">
        <v>0</v>
      </c>
      <c r="P115" s="44">
        <v>40</v>
      </c>
      <c r="Q115" s="44">
        <v>0</v>
      </c>
      <c r="R115" s="44">
        <v>30</v>
      </c>
      <c r="S115" s="44">
        <v>0</v>
      </c>
      <c r="T115" s="44">
        <v>65</v>
      </c>
      <c r="U115" s="44">
        <v>40</v>
      </c>
      <c r="V115" s="44">
        <v>0</v>
      </c>
      <c r="W115" s="44">
        <v>0</v>
      </c>
      <c r="X115" s="51">
        <v>36</v>
      </c>
      <c r="Y115" s="51">
        <v>15</v>
      </c>
      <c r="Z115" s="51">
        <f t="shared" si="26"/>
        <v>10557</v>
      </c>
    </row>
    <row r="116" spans="1:26" hidden="1">
      <c r="A116" s="34">
        <f>IF(D116=0,"",MAX($A$9:A115)+1)</f>
        <v>75</v>
      </c>
      <c r="B116" s="90" t="s">
        <v>104</v>
      </c>
      <c r="C116" s="38" t="s">
        <v>20</v>
      </c>
      <c r="D116" s="44">
        <f t="shared" si="25"/>
        <v>345</v>
      </c>
      <c r="E116" s="44">
        <v>50</v>
      </c>
      <c r="F116" s="44">
        <v>5</v>
      </c>
      <c r="G116" s="44">
        <v>5</v>
      </c>
      <c r="H116" s="44">
        <v>5</v>
      </c>
      <c r="I116" s="44">
        <v>5</v>
      </c>
      <c r="J116" s="44">
        <v>15</v>
      </c>
      <c r="K116" s="44">
        <v>5</v>
      </c>
      <c r="L116" s="44">
        <v>45</v>
      </c>
      <c r="M116" s="44">
        <v>5</v>
      </c>
      <c r="N116" s="44">
        <v>5</v>
      </c>
      <c r="O116" s="44">
        <v>70</v>
      </c>
      <c r="P116" s="44">
        <v>5</v>
      </c>
      <c r="Q116" s="44">
        <v>65</v>
      </c>
      <c r="R116" s="44">
        <v>5</v>
      </c>
      <c r="S116" s="44">
        <v>25</v>
      </c>
      <c r="T116" s="44">
        <v>10</v>
      </c>
      <c r="U116" s="44">
        <v>10</v>
      </c>
      <c r="V116" s="44">
        <v>5</v>
      </c>
      <c r="W116" s="44">
        <v>5</v>
      </c>
      <c r="X116" s="51">
        <v>11</v>
      </c>
      <c r="Y116" s="51">
        <v>15</v>
      </c>
      <c r="Z116" s="51">
        <f t="shared" si="26"/>
        <v>8970</v>
      </c>
    </row>
    <row r="117" spans="1:26" hidden="1">
      <c r="A117" s="34">
        <f>IF(D117=0,"",MAX($A$9:A116)+1)</f>
        <v>76</v>
      </c>
      <c r="B117" s="90" t="s">
        <v>105</v>
      </c>
      <c r="C117" s="38" t="s">
        <v>20</v>
      </c>
      <c r="D117" s="44">
        <f t="shared" si="25"/>
        <v>195</v>
      </c>
      <c r="E117" s="44">
        <v>0</v>
      </c>
      <c r="F117" s="44">
        <v>0</v>
      </c>
      <c r="G117" s="44">
        <v>0</v>
      </c>
      <c r="H117" s="44">
        <v>0</v>
      </c>
      <c r="I117" s="44">
        <v>30</v>
      </c>
      <c r="J117" s="44">
        <v>0</v>
      </c>
      <c r="K117" s="44">
        <v>0</v>
      </c>
      <c r="L117" s="44">
        <v>0</v>
      </c>
      <c r="M117" s="44">
        <v>0</v>
      </c>
      <c r="N117" s="44">
        <v>0</v>
      </c>
      <c r="O117" s="44">
        <v>0</v>
      </c>
      <c r="P117" s="44">
        <v>40</v>
      </c>
      <c r="Q117" s="44">
        <v>0</v>
      </c>
      <c r="R117" s="44">
        <v>30</v>
      </c>
      <c r="S117" s="44">
        <v>15</v>
      </c>
      <c r="T117" s="44">
        <v>0</v>
      </c>
      <c r="U117" s="44">
        <v>40</v>
      </c>
      <c r="V117" s="44">
        <v>0</v>
      </c>
      <c r="W117" s="44">
        <f>W114</f>
        <v>40</v>
      </c>
      <c r="X117" s="51">
        <v>15</v>
      </c>
      <c r="Y117" s="51">
        <v>16</v>
      </c>
      <c r="Z117" s="51">
        <f t="shared" si="26"/>
        <v>6045</v>
      </c>
    </row>
    <row r="118" spans="1:26" hidden="1">
      <c r="A118" s="34">
        <f>IF(D118=0,"",MAX($A$9:A117)+1)</f>
        <v>77</v>
      </c>
      <c r="B118" s="90" t="s">
        <v>150</v>
      </c>
      <c r="C118" s="38" t="s">
        <v>20</v>
      </c>
      <c r="D118" s="44">
        <f t="shared" si="25"/>
        <v>30</v>
      </c>
      <c r="E118" s="44">
        <v>0</v>
      </c>
      <c r="F118" s="44">
        <v>0</v>
      </c>
      <c r="G118" s="44">
        <v>0</v>
      </c>
      <c r="H118" s="44">
        <v>0</v>
      </c>
      <c r="I118" s="44">
        <v>15</v>
      </c>
      <c r="J118" s="44">
        <v>0</v>
      </c>
      <c r="K118" s="44">
        <v>0</v>
      </c>
      <c r="L118" s="44">
        <v>0</v>
      </c>
      <c r="M118" s="44">
        <v>0</v>
      </c>
      <c r="N118" s="44">
        <v>0</v>
      </c>
      <c r="O118" s="44">
        <v>0</v>
      </c>
      <c r="P118" s="44">
        <v>0</v>
      </c>
      <c r="Q118" s="44">
        <v>0</v>
      </c>
      <c r="R118" s="44">
        <v>0</v>
      </c>
      <c r="S118" s="44">
        <v>0</v>
      </c>
      <c r="T118" s="44">
        <v>0</v>
      </c>
      <c r="U118" s="44">
        <v>15</v>
      </c>
      <c r="V118" s="44">
        <v>0</v>
      </c>
      <c r="W118" s="44">
        <v>0</v>
      </c>
      <c r="X118" s="51">
        <v>45</v>
      </c>
      <c r="Y118" s="51">
        <v>50</v>
      </c>
      <c r="Z118" s="51">
        <f t="shared" si="26"/>
        <v>2850</v>
      </c>
    </row>
    <row r="119" spans="1:26" hidden="1">
      <c r="A119" s="34">
        <f>IF(D119=0,"",MAX($A$9:A118)+1)</f>
        <v>78</v>
      </c>
      <c r="B119" s="90" t="s">
        <v>182</v>
      </c>
      <c r="C119" s="38" t="s">
        <v>15</v>
      </c>
      <c r="D119" s="44">
        <f t="shared" si="25"/>
        <v>5</v>
      </c>
      <c r="E119" s="44">
        <v>0</v>
      </c>
      <c r="F119" s="44">
        <v>0</v>
      </c>
      <c r="G119" s="44">
        <v>0</v>
      </c>
      <c r="H119" s="44">
        <v>0</v>
      </c>
      <c r="I119" s="44">
        <v>0</v>
      </c>
      <c r="J119" s="44">
        <v>0</v>
      </c>
      <c r="K119" s="44">
        <v>0</v>
      </c>
      <c r="L119" s="44">
        <v>0</v>
      </c>
      <c r="M119" s="44">
        <v>0</v>
      </c>
      <c r="N119" s="44">
        <v>0</v>
      </c>
      <c r="O119" s="44">
        <v>1</v>
      </c>
      <c r="P119" s="44">
        <v>0</v>
      </c>
      <c r="Q119" s="44">
        <v>1</v>
      </c>
      <c r="R119" s="44">
        <v>0</v>
      </c>
      <c r="S119" s="44">
        <v>0</v>
      </c>
      <c r="T119" s="44">
        <v>1</v>
      </c>
      <c r="U119" s="44">
        <v>0</v>
      </c>
      <c r="V119" s="44">
        <v>2</v>
      </c>
      <c r="W119" s="44">
        <v>0</v>
      </c>
      <c r="X119" s="51">
        <v>6780</v>
      </c>
      <c r="Y119" s="51">
        <v>5400</v>
      </c>
      <c r="Z119" s="51">
        <f t="shared" si="26"/>
        <v>60900</v>
      </c>
    </row>
    <row r="120" spans="1:26" hidden="1">
      <c r="A120" s="34" t="str">
        <f>IF(D120=0,"",MAX($A$9:A119)+1)</f>
        <v/>
      </c>
      <c r="B120" s="90"/>
      <c r="C120" s="38"/>
      <c r="D120" s="44"/>
      <c r="E120" s="44"/>
      <c r="F120" s="44"/>
      <c r="G120" s="44"/>
      <c r="H120" s="44"/>
      <c r="I120" s="44"/>
      <c r="J120" s="44"/>
      <c r="K120" s="44"/>
      <c r="L120" s="44"/>
      <c r="M120" s="44"/>
      <c r="N120" s="44"/>
      <c r="O120" s="44"/>
      <c r="P120" s="44"/>
      <c r="Q120" s="44"/>
      <c r="R120" s="44"/>
      <c r="S120" s="44"/>
      <c r="T120" s="44"/>
      <c r="U120" s="44"/>
      <c r="V120" s="44"/>
      <c r="W120" s="44"/>
      <c r="X120" s="51"/>
      <c r="Y120" s="51"/>
      <c r="Z120" s="51"/>
    </row>
    <row r="121" spans="1:26" hidden="1">
      <c r="A121" s="34">
        <f>IF(D121=0,"",MAX($A$9:A120)+1)</f>
        <v>79</v>
      </c>
      <c r="B121" s="90" t="s">
        <v>110</v>
      </c>
      <c r="C121" s="38" t="s">
        <v>13</v>
      </c>
      <c r="D121" s="44">
        <f t="shared" ref="D121:D125" si="27">SUM(E121:W121)</f>
        <v>22</v>
      </c>
      <c r="E121" s="44">
        <v>0</v>
      </c>
      <c r="F121" s="44">
        <v>1</v>
      </c>
      <c r="G121" s="44">
        <v>0</v>
      </c>
      <c r="H121" s="44">
        <v>0</v>
      </c>
      <c r="I121" s="44">
        <v>0</v>
      </c>
      <c r="J121" s="44">
        <v>1</v>
      </c>
      <c r="K121" s="44">
        <v>3</v>
      </c>
      <c r="L121" s="44">
        <v>1</v>
      </c>
      <c r="M121" s="44">
        <v>2</v>
      </c>
      <c r="N121" s="44">
        <v>1</v>
      </c>
      <c r="O121" s="44">
        <v>1</v>
      </c>
      <c r="P121" s="44">
        <v>1</v>
      </c>
      <c r="Q121" s="44">
        <v>1</v>
      </c>
      <c r="R121" s="44">
        <v>1</v>
      </c>
      <c r="S121" s="44">
        <v>1</v>
      </c>
      <c r="T121" s="44">
        <v>1</v>
      </c>
      <c r="U121" s="44">
        <v>2</v>
      </c>
      <c r="V121" s="44">
        <v>1</v>
      </c>
      <c r="W121" s="44">
        <v>4</v>
      </c>
      <c r="X121" s="61">
        <v>134</v>
      </c>
      <c r="Y121" s="51">
        <v>15</v>
      </c>
      <c r="Z121" s="51">
        <f t="shared" ref="Z121:Z125" si="28">SUM(E121:W121)*SUM(X121:Y121)</f>
        <v>3278</v>
      </c>
    </row>
    <row r="122" spans="1:26" hidden="1">
      <c r="A122" s="34">
        <f>IF(D122=0,"",MAX($A$9:A121)+1)</f>
        <v>80</v>
      </c>
      <c r="B122" s="90" t="s">
        <v>111</v>
      </c>
      <c r="C122" s="38" t="s">
        <v>13</v>
      </c>
      <c r="D122" s="44">
        <f t="shared" si="27"/>
        <v>11</v>
      </c>
      <c r="E122" s="44">
        <v>0</v>
      </c>
      <c r="F122" s="44">
        <v>1</v>
      </c>
      <c r="G122" s="44">
        <v>0</v>
      </c>
      <c r="H122" s="44">
        <v>0</v>
      </c>
      <c r="I122" s="44">
        <v>4</v>
      </c>
      <c r="J122" s="44">
        <v>0</v>
      </c>
      <c r="K122" s="44">
        <v>0</v>
      </c>
      <c r="L122" s="44">
        <v>0</v>
      </c>
      <c r="M122" s="44">
        <v>0</v>
      </c>
      <c r="N122" s="44">
        <v>0</v>
      </c>
      <c r="O122" s="44">
        <v>0</v>
      </c>
      <c r="P122" s="44">
        <v>0</v>
      </c>
      <c r="Q122" s="44">
        <v>1</v>
      </c>
      <c r="R122" s="44">
        <v>0</v>
      </c>
      <c r="S122" s="44">
        <v>1</v>
      </c>
      <c r="T122" s="44">
        <v>0</v>
      </c>
      <c r="U122" s="44">
        <v>0</v>
      </c>
      <c r="V122" s="44">
        <v>0</v>
      </c>
      <c r="W122" s="44">
        <v>4</v>
      </c>
      <c r="X122" s="61">
        <v>171</v>
      </c>
      <c r="Y122" s="51">
        <v>15</v>
      </c>
      <c r="Z122" s="51">
        <f t="shared" si="28"/>
        <v>2046</v>
      </c>
    </row>
    <row r="123" spans="1:26" ht="23" hidden="1">
      <c r="A123" s="34">
        <f>IF(D123=0,"",MAX($A$9:A122)+1)</f>
        <v>81</v>
      </c>
      <c r="B123" s="90" t="s">
        <v>119</v>
      </c>
      <c r="C123" s="38" t="s">
        <v>13</v>
      </c>
      <c r="D123" s="44">
        <f t="shared" si="27"/>
        <v>13</v>
      </c>
      <c r="E123" s="44">
        <v>1</v>
      </c>
      <c r="F123" s="44">
        <v>0</v>
      </c>
      <c r="G123" s="44">
        <v>1</v>
      </c>
      <c r="H123" s="44">
        <v>1</v>
      </c>
      <c r="I123" s="44">
        <v>1</v>
      </c>
      <c r="J123" s="44">
        <v>1</v>
      </c>
      <c r="K123" s="44">
        <v>0</v>
      </c>
      <c r="L123" s="44">
        <v>1</v>
      </c>
      <c r="M123" s="44">
        <v>1</v>
      </c>
      <c r="N123" s="44">
        <v>1</v>
      </c>
      <c r="O123" s="44">
        <v>1</v>
      </c>
      <c r="P123" s="44">
        <v>1</v>
      </c>
      <c r="Q123" s="44">
        <v>0</v>
      </c>
      <c r="R123" s="44">
        <v>1</v>
      </c>
      <c r="S123" s="44">
        <v>0</v>
      </c>
      <c r="T123" s="44">
        <v>1</v>
      </c>
      <c r="U123" s="44">
        <v>1</v>
      </c>
      <c r="V123" s="44">
        <v>0</v>
      </c>
      <c r="W123" s="44">
        <v>0</v>
      </c>
      <c r="X123" s="61">
        <v>875</v>
      </c>
      <c r="Y123" s="51">
        <v>15</v>
      </c>
      <c r="Z123" s="51">
        <f t="shared" si="28"/>
        <v>11570</v>
      </c>
    </row>
    <row r="124" spans="1:26" hidden="1">
      <c r="A124" s="34" t="str">
        <f>IF(D124=0,"",MAX($A$9:A123)+1)</f>
        <v/>
      </c>
      <c r="B124" s="64" t="s">
        <v>120</v>
      </c>
      <c r="C124" s="38" t="s">
        <v>13</v>
      </c>
      <c r="D124" s="44">
        <f t="shared" si="27"/>
        <v>0</v>
      </c>
      <c r="E124" s="44">
        <v>0</v>
      </c>
      <c r="F124" s="44">
        <v>0</v>
      </c>
      <c r="G124" s="44">
        <v>0</v>
      </c>
      <c r="H124" s="44">
        <v>0</v>
      </c>
      <c r="I124" s="44">
        <v>0</v>
      </c>
      <c r="J124" s="44">
        <v>0</v>
      </c>
      <c r="K124" s="44">
        <v>0</v>
      </c>
      <c r="L124" s="44">
        <v>0</v>
      </c>
      <c r="M124" s="44">
        <v>0</v>
      </c>
      <c r="N124" s="44">
        <v>0</v>
      </c>
      <c r="O124" s="44">
        <v>0</v>
      </c>
      <c r="P124" s="44"/>
      <c r="Q124" s="44">
        <v>0</v>
      </c>
      <c r="R124" s="44">
        <v>0</v>
      </c>
      <c r="S124" s="44">
        <v>0</v>
      </c>
      <c r="T124" s="44">
        <v>0</v>
      </c>
      <c r="U124" s="44">
        <v>0</v>
      </c>
      <c r="V124" s="44">
        <v>0</v>
      </c>
      <c r="W124" s="44">
        <v>0</v>
      </c>
      <c r="X124" s="61">
        <v>899</v>
      </c>
      <c r="Y124" s="51">
        <v>15</v>
      </c>
      <c r="Z124" s="51">
        <f t="shared" si="28"/>
        <v>0</v>
      </c>
    </row>
    <row r="125" spans="1:26" ht="23" hidden="1">
      <c r="A125" s="34">
        <f>IF(D125=0,"",MAX($A$9:A124)+1)</f>
        <v>82</v>
      </c>
      <c r="B125" s="90" t="s">
        <v>121</v>
      </c>
      <c r="C125" s="38" t="s">
        <v>13</v>
      </c>
      <c r="D125" s="44">
        <f t="shared" si="27"/>
        <v>13</v>
      </c>
      <c r="E125" s="44">
        <v>1</v>
      </c>
      <c r="F125" s="44">
        <v>0</v>
      </c>
      <c r="G125" s="44">
        <v>1</v>
      </c>
      <c r="H125" s="44">
        <v>1</v>
      </c>
      <c r="I125" s="44">
        <v>1</v>
      </c>
      <c r="J125" s="44">
        <v>1</v>
      </c>
      <c r="K125" s="44">
        <v>0</v>
      </c>
      <c r="L125" s="44">
        <v>1</v>
      </c>
      <c r="M125" s="44">
        <v>1</v>
      </c>
      <c r="N125" s="44">
        <v>1</v>
      </c>
      <c r="O125" s="44">
        <v>1</v>
      </c>
      <c r="P125" s="44">
        <v>1</v>
      </c>
      <c r="Q125" s="44">
        <v>0</v>
      </c>
      <c r="R125" s="44">
        <v>1</v>
      </c>
      <c r="S125" s="44">
        <v>0</v>
      </c>
      <c r="T125" s="44">
        <v>1</v>
      </c>
      <c r="U125" s="44">
        <v>1</v>
      </c>
      <c r="V125" s="44">
        <v>0</v>
      </c>
      <c r="W125" s="44">
        <v>0</v>
      </c>
      <c r="X125" s="61">
        <v>351</v>
      </c>
      <c r="Y125" s="51">
        <v>15</v>
      </c>
      <c r="Z125" s="51">
        <f t="shared" si="28"/>
        <v>4758</v>
      </c>
    </row>
    <row r="126" spans="1:26" hidden="1">
      <c r="A126" s="34" t="str">
        <f>IF(D126=0,"",MAX($A$8:A125)+1)</f>
        <v/>
      </c>
      <c r="B126" s="90"/>
      <c r="C126" s="38"/>
      <c r="D126" s="44"/>
      <c r="E126" s="44"/>
      <c r="F126" s="44"/>
      <c r="G126" s="44"/>
      <c r="H126" s="44"/>
      <c r="I126" s="44"/>
      <c r="J126" s="44"/>
      <c r="K126" s="44"/>
      <c r="L126" s="44"/>
      <c r="M126" s="44"/>
      <c r="N126" s="44"/>
      <c r="O126" s="44"/>
      <c r="P126" s="44"/>
      <c r="Q126" s="44"/>
      <c r="R126" s="44"/>
      <c r="S126" s="44"/>
      <c r="T126" s="44"/>
      <c r="U126" s="44"/>
      <c r="V126" s="44"/>
      <c r="W126" s="44"/>
      <c r="X126" s="51"/>
      <c r="Y126" s="51"/>
      <c r="Z126" s="51"/>
    </row>
    <row r="127" spans="1:26" s="15" customFormat="1" hidden="1">
      <c r="A127" s="35"/>
      <c r="B127" s="91"/>
      <c r="C127" s="39"/>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hidden="1">
      <c r="A128" s="36" t="str">
        <f>UPPER(CONCATENATE("Součet ",B110))</f>
        <v>SOUČET KABELOVÉ ROZVODY</v>
      </c>
      <c r="B128" s="92"/>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52">
        <f>SUBTOTAL(9,Z110:Z126)</f>
        <v>0</v>
      </c>
    </row>
    <row r="129" spans="1:26" hidden="1">
      <c r="A129" s="57" t="s">
        <v>47</v>
      </c>
      <c r="B129" s="95"/>
      <c r="C129" s="41"/>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idden="1">
      <c r="A130" s="60" t="s">
        <v>47</v>
      </c>
      <c r="B130" s="94" t="s">
        <v>5</v>
      </c>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spans="1:26" hidden="1">
      <c r="A131" s="34">
        <f>IF(D131=0,"",MAX($A$8:A130)+1)</f>
        <v>83</v>
      </c>
      <c r="B131" s="90" t="s">
        <v>130</v>
      </c>
      <c r="C131" s="38" t="s">
        <v>20</v>
      </c>
      <c r="D131" s="44">
        <f t="shared" ref="D131:D135" si="29">SUM(E131:W131)</f>
        <v>23</v>
      </c>
      <c r="E131" s="44">
        <v>2</v>
      </c>
      <c r="F131" s="44">
        <v>1</v>
      </c>
      <c r="G131" s="44">
        <v>2</v>
      </c>
      <c r="H131" s="44">
        <v>2</v>
      </c>
      <c r="I131" s="44">
        <v>5</v>
      </c>
      <c r="J131" s="44">
        <v>0</v>
      </c>
      <c r="K131" s="44">
        <v>0</v>
      </c>
      <c r="L131" s="44">
        <v>0</v>
      </c>
      <c r="M131" s="44">
        <v>0</v>
      </c>
      <c r="N131" s="44">
        <v>0</v>
      </c>
      <c r="O131" s="44">
        <v>2</v>
      </c>
      <c r="P131" s="44">
        <v>2</v>
      </c>
      <c r="Q131" s="44">
        <v>0</v>
      </c>
      <c r="R131" s="44">
        <v>5</v>
      </c>
      <c r="S131" s="44">
        <v>0</v>
      </c>
      <c r="T131" s="44">
        <v>0</v>
      </c>
      <c r="U131" s="44">
        <v>2</v>
      </c>
      <c r="V131" s="44">
        <v>0</v>
      </c>
      <c r="W131" s="44">
        <v>0</v>
      </c>
      <c r="X131" s="51">
        <v>20.5</v>
      </c>
      <c r="Y131" s="51">
        <v>60</v>
      </c>
      <c r="Z131" s="51">
        <f t="shared" ref="Z131:Z135" si="30">SUM(E131:W131)*SUM(X131:Y131)</f>
        <v>1851.5</v>
      </c>
    </row>
    <row r="132" spans="1:26" hidden="1">
      <c r="A132" s="34">
        <f>IF(D132=0,"",MAX($A$8:A131)+1)</f>
        <v>84</v>
      </c>
      <c r="B132" s="90" t="s">
        <v>131</v>
      </c>
      <c r="C132" s="38" t="s">
        <v>20</v>
      </c>
      <c r="D132" s="44">
        <f t="shared" si="29"/>
        <v>90</v>
      </c>
      <c r="E132" s="44">
        <v>0</v>
      </c>
      <c r="F132" s="44">
        <v>0</v>
      </c>
      <c r="G132" s="44">
        <v>0</v>
      </c>
      <c r="H132" s="44">
        <v>0</v>
      </c>
      <c r="I132" s="44">
        <v>50</v>
      </c>
      <c r="J132" s="44">
        <v>0</v>
      </c>
      <c r="K132" s="44">
        <v>0</v>
      </c>
      <c r="L132" s="44">
        <v>0</v>
      </c>
      <c r="M132" s="44">
        <v>0</v>
      </c>
      <c r="N132" s="44">
        <v>0</v>
      </c>
      <c r="O132" s="44">
        <v>5</v>
      </c>
      <c r="P132" s="44">
        <v>5</v>
      </c>
      <c r="Q132" s="44">
        <v>0</v>
      </c>
      <c r="R132" s="44">
        <v>10</v>
      </c>
      <c r="S132" s="44">
        <v>0</v>
      </c>
      <c r="T132" s="44">
        <v>10</v>
      </c>
      <c r="U132" s="44">
        <v>10</v>
      </c>
      <c r="V132" s="44">
        <v>0</v>
      </c>
      <c r="W132" s="44">
        <v>0</v>
      </c>
      <c r="X132" s="51">
        <v>22.5</v>
      </c>
      <c r="Y132" s="51">
        <v>60</v>
      </c>
      <c r="Z132" s="51">
        <f t="shared" si="30"/>
        <v>7425</v>
      </c>
    </row>
    <row r="133" spans="1:26" hidden="1">
      <c r="A133" s="34">
        <f>IF(D133=0,"",MAX($A$8:A132)+1)</f>
        <v>85</v>
      </c>
      <c r="B133" s="90" t="s">
        <v>132</v>
      </c>
      <c r="C133" s="38" t="s">
        <v>13</v>
      </c>
      <c r="D133" s="44">
        <f t="shared" si="29"/>
        <v>220</v>
      </c>
      <c r="E133" s="44">
        <v>0</v>
      </c>
      <c r="F133" s="44">
        <v>0</v>
      </c>
      <c r="G133" s="44">
        <v>0</v>
      </c>
      <c r="H133" s="44">
        <v>0</v>
      </c>
      <c r="I133" s="44">
        <f>I132*2</f>
        <v>100</v>
      </c>
      <c r="J133" s="44">
        <v>0</v>
      </c>
      <c r="K133" s="44">
        <v>0</v>
      </c>
      <c r="L133" s="44">
        <v>0</v>
      </c>
      <c r="M133" s="44">
        <v>0</v>
      </c>
      <c r="N133" s="44">
        <v>0</v>
      </c>
      <c r="O133" s="44">
        <f>O132*3</f>
        <v>15</v>
      </c>
      <c r="P133" s="44">
        <f>P132*3</f>
        <v>15</v>
      </c>
      <c r="Q133" s="44">
        <v>0</v>
      </c>
      <c r="R133" s="44">
        <v>30</v>
      </c>
      <c r="S133" s="44">
        <v>0</v>
      </c>
      <c r="T133" s="44">
        <v>30</v>
      </c>
      <c r="U133" s="44">
        <v>30</v>
      </c>
      <c r="V133" s="44">
        <v>0</v>
      </c>
      <c r="W133" s="44">
        <v>0</v>
      </c>
      <c r="X133" s="51">
        <v>3.3</v>
      </c>
      <c r="Y133" s="51">
        <v>5</v>
      </c>
      <c r="Z133" s="51">
        <f t="shared" si="30"/>
        <v>1826.0000000000002</v>
      </c>
    </row>
    <row r="134" spans="1:26" hidden="1">
      <c r="A134" s="34">
        <f>IF(D134=0,"",MAX($A$8:A133)+1)</f>
        <v>86</v>
      </c>
      <c r="B134" s="90" t="s">
        <v>133</v>
      </c>
      <c r="C134" s="38" t="s">
        <v>13</v>
      </c>
      <c r="D134" s="44">
        <f t="shared" si="29"/>
        <v>10</v>
      </c>
      <c r="E134" s="44">
        <v>0</v>
      </c>
      <c r="F134" s="44">
        <v>0</v>
      </c>
      <c r="G134" s="44">
        <v>0</v>
      </c>
      <c r="H134" s="44">
        <v>0</v>
      </c>
      <c r="I134" s="44">
        <v>8</v>
      </c>
      <c r="J134" s="44">
        <v>0</v>
      </c>
      <c r="K134" s="44">
        <v>0</v>
      </c>
      <c r="L134" s="44">
        <v>0</v>
      </c>
      <c r="M134" s="44">
        <v>0</v>
      </c>
      <c r="N134" s="44">
        <v>0</v>
      </c>
      <c r="O134" s="44">
        <v>0</v>
      </c>
      <c r="P134" s="44">
        <v>0</v>
      </c>
      <c r="Q134" s="44">
        <v>0</v>
      </c>
      <c r="R134" s="44">
        <v>0</v>
      </c>
      <c r="S134" s="44">
        <v>0</v>
      </c>
      <c r="T134" s="44">
        <v>0</v>
      </c>
      <c r="U134" s="44">
        <v>2</v>
      </c>
      <c r="V134" s="44">
        <v>0</v>
      </c>
      <c r="W134" s="44">
        <v>0</v>
      </c>
      <c r="X134" s="51">
        <v>26.3</v>
      </c>
      <c r="Y134" s="51">
        <v>10</v>
      </c>
      <c r="Z134" s="51">
        <f t="shared" si="30"/>
        <v>363</v>
      </c>
    </row>
    <row r="135" spans="1:26" hidden="1">
      <c r="A135" s="34">
        <f>IF(D135=0,"",MAX($A$8:A134)+1)</f>
        <v>87</v>
      </c>
      <c r="B135" s="90" t="s">
        <v>134</v>
      </c>
      <c r="C135" s="38" t="s">
        <v>20</v>
      </c>
      <c r="D135" s="44">
        <f t="shared" si="29"/>
        <v>105</v>
      </c>
      <c r="E135" s="44">
        <v>0</v>
      </c>
      <c r="F135" s="44">
        <v>0</v>
      </c>
      <c r="G135" s="44">
        <v>0</v>
      </c>
      <c r="H135" s="44">
        <v>0</v>
      </c>
      <c r="I135" s="44">
        <v>20</v>
      </c>
      <c r="J135" s="44">
        <v>0</v>
      </c>
      <c r="K135" s="44">
        <v>0</v>
      </c>
      <c r="L135" s="44">
        <v>0</v>
      </c>
      <c r="M135" s="44">
        <v>0</v>
      </c>
      <c r="N135" s="44">
        <v>0</v>
      </c>
      <c r="O135" s="44">
        <v>0</v>
      </c>
      <c r="P135" s="44">
        <v>25</v>
      </c>
      <c r="Q135" s="44">
        <v>0</v>
      </c>
      <c r="R135" s="44">
        <v>10</v>
      </c>
      <c r="S135" s="44">
        <v>0</v>
      </c>
      <c r="T135" s="44">
        <v>20</v>
      </c>
      <c r="U135" s="44">
        <v>30</v>
      </c>
      <c r="V135" s="44">
        <v>0</v>
      </c>
      <c r="W135" s="44">
        <v>0</v>
      </c>
      <c r="X135" s="51">
        <v>55</v>
      </c>
      <c r="Y135" s="51">
        <v>20</v>
      </c>
      <c r="Z135" s="51">
        <f t="shared" si="30"/>
        <v>7875</v>
      </c>
    </row>
    <row r="136" spans="1:26" hidden="1">
      <c r="A136" s="34" t="str">
        <f>IF(D136=0,"",MAX($A$8:A135)+1)</f>
        <v/>
      </c>
      <c r="B136" s="90"/>
      <c r="C136" s="38"/>
      <c r="D136" s="44"/>
      <c r="E136" s="44"/>
      <c r="F136" s="44"/>
      <c r="G136" s="44"/>
      <c r="H136" s="44"/>
      <c r="I136" s="44"/>
      <c r="J136" s="44"/>
      <c r="K136" s="44"/>
      <c r="L136" s="44"/>
      <c r="M136" s="44"/>
      <c r="N136" s="44"/>
      <c r="O136" s="44"/>
      <c r="P136" s="44"/>
      <c r="Q136" s="44"/>
      <c r="R136" s="44"/>
      <c r="S136" s="44"/>
      <c r="T136" s="44"/>
      <c r="U136" s="44"/>
      <c r="V136" s="44"/>
      <c r="W136" s="44"/>
      <c r="X136" s="51"/>
      <c r="Y136" s="51"/>
      <c r="Z136" s="51"/>
    </row>
    <row r="137" spans="1:26" hidden="1">
      <c r="A137" s="34">
        <f>IF(D137=0,"",MAX($A$8:A136)+1)</f>
        <v>88</v>
      </c>
      <c r="B137" s="64" t="s">
        <v>135</v>
      </c>
      <c r="C137" s="38" t="s">
        <v>20</v>
      </c>
      <c r="D137" s="44">
        <f t="shared" ref="D137:D141" si="31">SUM(E137:W137)</f>
        <v>10</v>
      </c>
      <c r="E137" s="44">
        <v>0</v>
      </c>
      <c r="F137" s="44">
        <v>0</v>
      </c>
      <c r="G137" s="44">
        <v>0</v>
      </c>
      <c r="H137" s="44">
        <v>0</v>
      </c>
      <c r="I137" s="44">
        <v>0</v>
      </c>
      <c r="J137" s="44">
        <v>0</v>
      </c>
      <c r="K137" s="44">
        <v>0</v>
      </c>
      <c r="L137" s="44">
        <v>0</v>
      </c>
      <c r="M137" s="44">
        <v>0</v>
      </c>
      <c r="N137" s="44">
        <v>0</v>
      </c>
      <c r="O137" s="44">
        <v>10</v>
      </c>
      <c r="P137" s="44">
        <v>0</v>
      </c>
      <c r="Q137" s="44">
        <v>0</v>
      </c>
      <c r="R137" s="44">
        <v>0</v>
      </c>
      <c r="S137" s="44">
        <v>0</v>
      </c>
      <c r="T137" s="44">
        <v>0</v>
      </c>
      <c r="U137" s="44">
        <v>0</v>
      </c>
      <c r="V137" s="44">
        <v>0</v>
      </c>
      <c r="W137" s="44">
        <v>0</v>
      </c>
      <c r="X137" s="51">
        <v>205.1</v>
      </c>
      <c r="Y137" s="51">
        <v>60</v>
      </c>
      <c r="Z137" s="51">
        <f t="shared" ref="Z137:Z141" si="32">SUM(E137:W137)*SUM(X137:Y137)</f>
        <v>2651</v>
      </c>
    </row>
    <row r="138" spans="1:26" hidden="1">
      <c r="A138" s="34">
        <f>IF(D138=0,"",MAX($A$8:A137)+1)</f>
        <v>89</v>
      </c>
      <c r="B138" s="64" t="s">
        <v>136</v>
      </c>
      <c r="C138" s="38" t="s">
        <v>13</v>
      </c>
      <c r="D138" s="44">
        <f t="shared" si="31"/>
        <v>5</v>
      </c>
      <c r="E138" s="44">
        <v>0</v>
      </c>
      <c r="F138" s="44">
        <v>0</v>
      </c>
      <c r="G138" s="44">
        <v>0</v>
      </c>
      <c r="H138" s="44">
        <v>0</v>
      </c>
      <c r="I138" s="44">
        <v>0</v>
      </c>
      <c r="J138" s="44">
        <v>0</v>
      </c>
      <c r="K138" s="44">
        <v>0</v>
      </c>
      <c r="L138" s="44">
        <v>0</v>
      </c>
      <c r="M138" s="44">
        <v>0</v>
      </c>
      <c r="N138" s="44">
        <v>0</v>
      </c>
      <c r="O138" s="44">
        <v>5</v>
      </c>
      <c r="P138" s="44">
        <v>0</v>
      </c>
      <c r="Q138" s="44">
        <v>0</v>
      </c>
      <c r="R138" s="44">
        <v>0</v>
      </c>
      <c r="S138" s="44">
        <v>0</v>
      </c>
      <c r="T138" s="44">
        <v>0</v>
      </c>
      <c r="U138" s="44">
        <v>0</v>
      </c>
      <c r="V138" s="44">
        <v>0</v>
      </c>
      <c r="W138" s="44">
        <v>0</v>
      </c>
      <c r="X138" s="51">
        <v>41.3</v>
      </c>
      <c r="Y138" s="51">
        <v>10</v>
      </c>
      <c r="Z138" s="51">
        <f t="shared" si="32"/>
        <v>256.5</v>
      </c>
    </row>
    <row r="139" spans="1:26" hidden="1">
      <c r="A139" s="34">
        <f>IF(D139=0,"",MAX($A$8:A138)+1)</f>
        <v>90</v>
      </c>
      <c r="B139" s="64" t="s">
        <v>137</v>
      </c>
      <c r="C139" s="38" t="s">
        <v>13</v>
      </c>
      <c r="D139" s="44">
        <f t="shared" si="31"/>
        <v>1</v>
      </c>
      <c r="E139" s="44">
        <v>0</v>
      </c>
      <c r="F139" s="44">
        <v>0</v>
      </c>
      <c r="G139" s="44">
        <v>0</v>
      </c>
      <c r="H139" s="44">
        <v>0</v>
      </c>
      <c r="I139" s="44">
        <v>0</v>
      </c>
      <c r="J139" s="44">
        <v>0</v>
      </c>
      <c r="K139" s="44">
        <v>0</v>
      </c>
      <c r="L139" s="44">
        <v>0</v>
      </c>
      <c r="M139" s="44">
        <v>0</v>
      </c>
      <c r="N139" s="44">
        <v>0</v>
      </c>
      <c r="O139" s="44">
        <v>1</v>
      </c>
      <c r="P139" s="44">
        <v>0</v>
      </c>
      <c r="Q139" s="44">
        <v>0</v>
      </c>
      <c r="R139" s="44">
        <v>0</v>
      </c>
      <c r="S139" s="44">
        <v>0</v>
      </c>
      <c r="T139" s="44">
        <v>0</v>
      </c>
      <c r="U139" s="44">
        <v>0</v>
      </c>
      <c r="V139" s="44">
        <v>0</v>
      </c>
      <c r="W139" s="44">
        <v>0</v>
      </c>
      <c r="X139" s="51">
        <v>218.7</v>
      </c>
      <c r="Y139" s="51">
        <v>10</v>
      </c>
      <c r="Z139" s="51">
        <f t="shared" si="32"/>
        <v>228.7</v>
      </c>
    </row>
    <row r="140" spans="1:26" hidden="1">
      <c r="A140" s="34">
        <f>IF(D140=0,"",MAX($A$8:A139)+1)</f>
        <v>91</v>
      </c>
      <c r="B140" s="64" t="s">
        <v>138</v>
      </c>
      <c r="C140" s="38" t="s">
        <v>13</v>
      </c>
      <c r="D140" s="44">
        <f t="shared" si="31"/>
        <v>30</v>
      </c>
      <c r="E140" s="44">
        <v>0</v>
      </c>
      <c r="F140" s="44">
        <v>0</v>
      </c>
      <c r="G140" s="44">
        <v>0</v>
      </c>
      <c r="H140" s="44">
        <v>0</v>
      </c>
      <c r="I140" s="44">
        <v>0</v>
      </c>
      <c r="J140" s="44">
        <v>0</v>
      </c>
      <c r="K140" s="44">
        <v>0</v>
      </c>
      <c r="L140" s="44">
        <v>0</v>
      </c>
      <c r="M140" s="44">
        <v>0</v>
      </c>
      <c r="N140" s="44">
        <v>0</v>
      </c>
      <c r="O140" s="44">
        <f>O137*3</f>
        <v>30</v>
      </c>
      <c r="P140" s="44">
        <v>0</v>
      </c>
      <c r="Q140" s="44">
        <v>0</v>
      </c>
      <c r="R140" s="44">
        <v>0</v>
      </c>
      <c r="S140" s="44">
        <v>0</v>
      </c>
      <c r="T140" s="44">
        <v>0</v>
      </c>
      <c r="U140" s="44">
        <v>0</v>
      </c>
      <c r="V140" s="44">
        <v>0</v>
      </c>
      <c r="W140" s="44">
        <v>0</v>
      </c>
      <c r="X140" s="51">
        <v>24.6</v>
      </c>
      <c r="Y140" s="51">
        <v>3</v>
      </c>
      <c r="Z140" s="51">
        <f t="shared" si="32"/>
        <v>828</v>
      </c>
    </row>
    <row r="141" spans="1:26" hidden="1">
      <c r="A141" s="34">
        <f>IF(D141=0,"",MAX($A$8:A140)+1)</f>
        <v>92</v>
      </c>
      <c r="B141" s="64" t="s">
        <v>139</v>
      </c>
      <c r="C141" s="38" t="s">
        <v>13</v>
      </c>
      <c r="D141" s="44">
        <f t="shared" si="31"/>
        <v>2</v>
      </c>
      <c r="E141" s="44">
        <v>0</v>
      </c>
      <c r="F141" s="44">
        <v>0</v>
      </c>
      <c r="G141" s="44">
        <v>0</v>
      </c>
      <c r="H141" s="44">
        <v>0</v>
      </c>
      <c r="I141" s="44">
        <v>0</v>
      </c>
      <c r="J141" s="44">
        <v>0</v>
      </c>
      <c r="K141" s="44">
        <v>0</v>
      </c>
      <c r="L141" s="44">
        <v>0</v>
      </c>
      <c r="M141" s="44">
        <v>0</v>
      </c>
      <c r="N141" s="44">
        <v>0</v>
      </c>
      <c r="O141" s="44">
        <v>2</v>
      </c>
      <c r="P141" s="44">
        <v>0</v>
      </c>
      <c r="Q141" s="44">
        <v>0</v>
      </c>
      <c r="R141" s="44">
        <v>0</v>
      </c>
      <c r="S141" s="44">
        <v>0</v>
      </c>
      <c r="T141" s="44">
        <v>0</v>
      </c>
      <c r="U141" s="44">
        <v>0</v>
      </c>
      <c r="V141" s="44">
        <v>0</v>
      </c>
      <c r="W141" s="44">
        <v>0</v>
      </c>
      <c r="X141" s="51">
        <v>41.3</v>
      </c>
      <c r="Y141" s="51">
        <v>10</v>
      </c>
      <c r="Z141" s="51">
        <f t="shared" si="32"/>
        <v>102.6</v>
      </c>
    </row>
    <row r="142" spans="1:26" hidden="1">
      <c r="A142" s="34" t="str">
        <f>IF(D142=0,"",MAX($A$8:A141)+1)</f>
        <v/>
      </c>
      <c r="B142" s="90"/>
      <c r="C142" s="38"/>
      <c r="D142" s="44"/>
      <c r="E142" s="44"/>
      <c r="F142" s="44"/>
      <c r="G142" s="44"/>
      <c r="H142" s="44"/>
      <c r="I142" s="44"/>
      <c r="J142" s="44"/>
      <c r="K142" s="44"/>
      <c r="L142" s="44"/>
      <c r="M142" s="44"/>
      <c r="N142" s="44"/>
      <c r="O142" s="44"/>
      <c r="P142" s="44"/>
      <c r="Q142" s="44"/>
      <c r="R142" s="44"/>
      <c r="S142" s="44"/>
      <c r="T142" s="44"/>
      <c r="U142" s="44"/>
      <c r="V142" s="44"/>
      <c r="W142" s="44"/>
      <c r="X142" s="51"/>
      <c r="Y142" s="51"/>
      <c r="Z142" s="51"/>
    </row>
    <row r="143" spans="1:26" hidden="1">
      <c r="A143" s="34">
        <f>IF(D143=0,"",MAX($A$8:A142)+1)</f>
        <v>93</v>
      </c>
      <c r="B143" s="90" t="s">
        <v>140</v>
      </c>
      <c r="C143" s="38" t="s">
        <v>20</v>
      </c>
      <c r="D143" s="44">
        <f t="shared" ref="D143:D146" si="33">SUM(E143:W143)</f>
        <v>265</v>
      </c>
      <c r="E143" s="44">
        <v>0</v>
      </c>
      <c r="F143" s="44">
        <v>0</v>
      </c>
      <c r="G143" s="44">
        <v>0</v>
      </c>
      <c r="H143" s="44">
        <v>0</v>
      </c>
      <c r="I143" s="44">
        <v>60</v>
      </c>
      <c r="J143" s="44">
        <v>10</v>
      </c>
      <c r="K143" s="44">
        <v>20</v>
      </c>
      <c r="L143" s="44">
        <v>25</v>
      </c>
      <c r="M143" s="44">
        <v>40</v>
      </c>
      <c r="N143" s="44">
        <v>45</v>
      </c>
      <c r="O143" s="44">
        <v>20</v>
      </c>
      <c r="P143" s="44">
        <v>0</v>
      </c>
      <c r="Q143" s="44">
        <v>20</v>
      </c>
      <c r="R143" s="44">
        <v>0</v>
      </c>
      <c r="S143" s="44">
        <v>0</v>
      </c>
      <c r="T143" s="44">
        <v>0</v>
      </c>
      <c r="U143" s="44">
        <v>0</v>
      </c>
      <c r="V143" s="44">
        <v>0</v>
      </c>
      <c r="W143" s="44">
        <v>25</v>
      </c>
      <c r="X143" s="51">
        <v>54.7</v>
      </c>
      <c r="Y143" s="51">
        <v>50</v>
      </c>
      <c r="Z143" s="51">
        <f t="shared" ref="Z143:Z146" si="34">SUM(E143:W143)*SUM(X143:Y143)</f>
        <v>27745.5</v>
      </c>
    </row>
    <row r="144" spans="1:26" hidden="1">
      <c r="A144" s="34">
        <f>IF(D144=0,"",MAX($A$8:A143)+1)</f>
        <v>94</v>
      </c>
      <c r="B144" s="90" t="s">
        <v>141</v>
      </c>
      <c r="C144" s="38" t="s">
        <v>20</v>
      </c>
      <c r="D144" s="44">
        <f t="shared" si="33"/>
        <v>390</v>
      </c>
      <c r="E144" s="44">
        <v>5</v>
      </c>
      <c r="F144" s="44">
        <v>0</v>
      </c>
      <c r="G144" s="44">
        <v>0</v>
      </c>
      <c r="H144" s="44">
        <v>0</v>
      </c>
      <c r="I144" s="44">
        <v>0</v>
      </c>
      <c r="J144" s="44">
        <v>0</v>
      </c>
      <c r="K144" s="44">
        <v>90</v>
      </c>
      <c r="L144" s="44">
        <v>50</v>
      </c>
      <c r="M144" s="44">
        <v>160</v>
      </c>
      <c r="N144" s="44">
        <v>20</v>
      </c>
      <c r="O144" s="44">
        <v>5</v>
      </c>
      <c r="P144" s="44">
        <v>0</v>
      </c>
      <c r="Q144" s="44">
        <v>15</v>
      </c>
      <c r="R144" s="44">
        <v>0</v>
      </c>
      <c r="S144" s="44">
        <v>45</v>
      </c>
      <c r="T144" s="44">
        <v>0</v>
      </c>
      <c r="U144" s="44">
        <v>0</v>
      </c>
      <c r="V144" s="44">
        <v>0</v>
      </c>
      <c r="W144" s="44">
        <v>0</v>
      </c>
      <c r="X144" s="51">
        <v>23.1</v>
      </c>
      <c r="Y144" s="51">
        <v>50</v>
      </c>
      <c r="Z144" s="51">
        <f t="shared" si="34"/>
        <v>28508.999999999996</v>
      </c>
    </row>
    <row r="145" spans="1:26" hidden="1">
      <c r="A145" s="34">
        <f>IF(D145=0,"",MAX($A$8:A144)+1)</f>
        <v>95</v>
      </c>
      <c r="B145" s="96" t="s">
        <v>142</v>
      </c>
      <c r="C145" s="38" t="s">
        <v>19</v>
      </c>
      <c r="D145" s="44">
        <f t="shared" si="33"/>
        <v>11</v>
      </c>
      <c r="E145" s="44">
        <v>1</v>
      </c>
      <c r="F145" s="44">
        <v>0</v>
      </c>
      <c r="G145" s="44">
        <v>0</v>
      </c>
      <c r="H145" s="44">
        <v>0</v>
      </c>
      <c r="I145" s="44">
        <v>1</v>
      </c>
      <c r="J145" s="44">
        <v>1</v>
      </c>
      <c r="K145" s="44">
        <v>1</v>
      </c>
      <c r="L145" s="44">
        <v>1</v>
      </c>
      <c r="M145" s="44">
        <v>1</v>
      </c>
      <c r="N145" s="44">
        <v>1</v>
      </c>
      <c r="O145" s="44">
        <v>1</v>
      </c>
      <c r="P145" s="44">
        <v>0</v>
      </c>
      <c r="Q145" s="44">
        <v>1</v>
      </c>
      <c r="R145" s="44">
        <v>0</v>
      </c>
      <c r="S145" s="44">
        <v>1</v>
      </c>
      <c r="T145" s="44">
        <v>0</v>
      </c>
      <c r="U145" s="44">
        <v>0</v>
      </c>
      <c r="V145" s="44">
        <v>0</v>
      </c>
      <c r="W145" s="44">
        <v>1</v>
      </c>
      <c r="X145" s="51">
        <v>350</v>
      </c>
      <c r="Y145" s="51">
        <v>400</v>
      </c>
      <c r="Z145" s="51">
        <f t="shared" si="34"/>
        <v>8250</v>
      </c>
    </row>
    <row r="146" spans="1:26" hidden="1">
      <c r="A146" s="34">
        <f>IF(D146=0,"",MAX($A$8:A145)+1)</f>
        <v>96</v>
      </c>
      <c r="B146" s="96" t="s">
        <v>143</v>
      </c>
      <c r="C146" s="38" t="s">
        <v>13</v>
      </c>
      <c r="D146" s="44">
        <f t="shared" si="33"/>
        <v>2</v>
      </c>
      <c r="E146" s="44">
        <v>0</v>
      </c>
      <c r="F146" s="44">
        <v>0</v>
      </c>
      <c r="G146" s="44">
        <v>0</v>
      </c>
      <c r="H146" s="44">
        <v>0</v>
      </c>
      <c r="I146" s="44">
        <v>0</v>
      </c>
      <c r="J146" s="44">
        <v>0</v>
      </c>
      <c r="K146" s="44">
        <v>0</v>
      </c>
      <c r="L146" s="44">
        <v>0</v>
      </c>
      <c r="M146" s="44">
        <v>0</v>
      </c>
      <c r="N146" s="44">
        <v>0</v>
      </c>
      <c r="O146" s="44">
        <v>0</v>
      </c>
      <c r="P146" s="44">
        <v>0</v>
      </c>
      <c r="Q146" s="44">
        <v>0</v>
      </c>
      <c r="R146" s="44">
        <v>0</v>
      </c>
      <c r="S146" s="44">
        <v>0</v>
      </c>
      <c r="T146" s="44">
        <v>0</v>
      </c>
      <c r="U146" s="44">
        <v>0</v>
      </c>
      <c r="V146" s="44">
        <v>0</v>
      </c>
      <c r="W146" s="44">
        <f>W86</f>
        <v>2</v>
      </c>
      <c r="X146" s="51">
        <v>101</v>
      </c>
      <c r="Y146" s="51">
        <v>50</v>
      </c>
      <c r="Z146" s="51">
        <f t="shared" si="34"/>
        <v>302</v>
      </c>
    </row>
    <row r="147" spans="1:26" hidden="1">
      <c r="A147" s="34" t="str">
        <f>IF(D147=0,"",MAX($A$8:A146)+1)</f>
        <v/>
      </c>
      <c r="B147" s="96"/>
      <c r="C147" s="38"/>
      <c r="D147" s="44"/>
      <c r="E147" s="44"/>
      <c r="F147" s="44"/>
      <c r="G147" s="44"/>
      <c r="H147" s="44"/>
      <c r="I147" s="44"/>
      <c r="J147" s="44"/>
      <c r="K147" s="44"/>
      <c r="L147" s="44"/>
      <c r="M147" s="44"/>
      <c r="N147" s="44"/>
      <c r="O147" s="44"/>
      <c r="P147" s="44"/>
      <c r="Q147" s="44"/>
      <c r="R147" s="44"/>
      <c r="S147" s="44"/>
      <c r="T147" s="44"/>
      <c r="U147" s="44"/>
      <c r="V147" s="44"/>
      <c r="W147" s="44"/>
      <c r="X147" s="51"/>
      <c r="Y147" s="51"/>
      <c r="Z147" s="51"/>
    </row>
    <row r="148" spans="1:26" hidden="1">
      <c r="A148" s="34">
        <f>IF(D148=0,"",MAX($A$8:A147)+1)</f>
        <v>97</v>
      </c>
      <c r="B148" s="90" t="s">
        <v>144</v>
      </c>
      <c r="C148" s="38" t="s">
        <v>20</v>
      </c>
      <c r="D148" s="44">
        <f t="shared" ref="D148:D150" si="35">SUM(E148:W148)</f>
        <v>545</v>
      </c>
      <c r="E148" s="44">
        <v>0</v>
      </c>
      <c r="F148" s="44">
        <v>0</v>
      </c>
      <c r="G148" s="44">
        <v>0</v>
      </c>
      <c r="H148" s="44">
        <v>0</v>
      </c>
      <c r="I148" s="44">
        <v>130</v>
      </c>
      <c r="J148" s="44">
        <v>0</v>
      </c>
      <c r="K148" s="44">
        <v>0</v>
      </c>
      <c r="L148" s="44">
        <v>0</v>
      </c>
      <c r="M148" s="44">
        <v>0</v>
      </c>
      <c r="N148" s="44">
        <v>0</v>
      </c>
      <c r="O148" s="44">
        <v>35</v>
      </c>
      <c r="P148" s="44">
        <v>5</v>
      </c>
      <c r="Q148" s="44">
        <v>0</v>
      </c>
      <c r="R148" s="44">
        <v>55</v>
      </c>
      <c r="S148" s="44">
        <v>0</v>
      </c>
      <c r="T148" s="44">
        <v>0</v>
      </c>
      <c r="U148" s="44">
        <v>320</v>
      </c>
      <c r="V148" s="44">
        <v>0</v>
      </c>
      <c r="W148" s="44">
        <v>0</v>
      </c>
      <c r="X148" s="51">
        <v>21.5</v>
      </c>
      <c r="Y148" s="51">
        <v>20</v>
      </c>
      <c r="Z148" s="51">
        <f t="shared" ref="Z148:Z150" si="36">SUM(E148:W148)*SUM(X148:Y148)</f>
        <v>22617.5</v>
      </c>
    </row>
    <row r="149" spans="1:26" hidden="1">
      <c r="A149" s="34">
        <f>IF(D149=0,"",MAX($A$8:A148)+1)</f>
        <v>98</v>
      </c>
      <c r="B149" s="90" t="s">
        <v>145</v>
      </c>
      <c r="C149" s="38" t="s">
        <v>13</v>
      </c>
      <c r="D149" s="44">
        <f t="shared" si="35"/>
        <v>12</v>
      </c>
      <c r="E149" s="44">
        <v>0</v>
      </c>
      <c r="F149" s="44">
        <v>0</v>
      </c>
      <c r="G149" s="44">
        <v>0</v>
      </c>
      <c r="H149" s="44">
        <v>0</v>
      </c>
      <c r="I149" s="44">
        <v>3</v>
      </c>
      <c r="J149" s="44">
        <v>0</v>
      </c>
      <c r="K149" s="44">
        <v>0</v>
      </c>
      <c r="L149" s="44">
        <v>0</v>
      </c>
      <c r="M149" s="44">
        <v>0</v>
      </c>
      <c r="N149" s="44">
        <v>0</v>
      </c>
      <c r="O149" s="44">
        <v>1</v>
      </c>
      <c r="P149" s="44">
        <v>0</v>
      </c>
      <c r="Q149" s="44">
        <v>0</v>
      </c>
      <c r="R149" s="44">
        <v>1</v>
      </c>
      <c r="S149" s="44">
        <v>0</v>
      </c>
      <c r="T149" s="44">
        <v>0</v>
      </c>
      <c r="U149" s="44">
        <v>7</v>
      </c>
      <c r="V149" s="44">
        <v>0</v>
      </c>
      <c r="W149" s="44">
        <v>0</v>
      </c>
      <c r="X149" s="51">
        <v>95.6</v>
      </c>
      <c r="Y149" s="51">
        <v>30</v>
      </c>
      <c r="Z149" s="51">
        <f t="shared" si="36"/>
        <v>1507.1999999999998</v>
      </c>
    </row>
    <row r="150" spans="1:26" hidden="1">
      <c r="A150" s="34">
        <f>IF(D150=0,"",MAX($A$8:A149)+1)</f>
        <v>99</v>
      </c>
      <c r="B150" s="90" t="s">
        <v>146</v>
      </c>
      <c r="C150" s="38" t="s">
        <v>13</v>
      </c>
      <c r="D150" s="44">
        <f t="shared" si="35"/>
        <v>10</v>
      </c>
      <c r="E150" s="44">
        <v>0</v>
      </c>
      <c r="F150" s="44">
        <v>0</v>
      </c>
      <c r="G150" s="44">
        <v>0</v>
      </c>
      <c r="H150" s="44">
        <v>0</v>
      </c>
      <c r="I150" s="44">
        <v>2</v>
      </c>
      <c r="J150" s="44">
        <v>0</v>
      </c>
      <c r="K150" s="44">
        <v>0</v>
      </c>
      <c r="L150" s="44">
        <v>0</v>
      </c>
      <c r="M150" s="44">
        <v>0</v>
      </c>
      <c r="N150" s="44">
        <v>0</v>
      </c>
      <c r="O150" s="44">
        <v>2</v>
      </c>
      <c r="P150" s="44">
        <v>2</v>
      </c>
      <c r="Q150" s="44">
        <v>0</v>
      </c>
      <c r="R150" s="44">
        <v>2</v>
      </c>
      <c r="S150" s="44">
        <v>0</v>
      </c>
      <c r="T150" s="44">
        <v>0</v>
      </c>
      <c r="U150" s="44">
        <v>2</v>
      </c>
      <c r="V150" s="44">
        <v>0</v>
      </c>
      <c r="W150" s="44">
        <v>0</v>
      </c>
      <c r="X150" s="51">
        <v>75</v>
      </c>
      <c r="Y150" s="51">
        <v>50</v>
      </c>
      <c r="Z150" s="51">
        <f t="shared" si="36"/>
        <v>1250</v>
      </c>
    </row>
    <row r="151" spans="1:26" hidden="1">
      <c r="A151" s="34" t="str">
        <f>IF(D151=0,"",MAX($A$8:A150)+1)</f>
        <v/>
      </c>
      <c r="B151" s="90"/>
      <c r="C151" s="38"/>
      <c r="D151" s="44"/>
      <c r="E151" s="44"/>
      <c r="F151" s="44"/>
      <c r="G151" s="44"/>
      <c r="H151" s="44"/>
      <c r="I151" s="44"/>
      <c r="J151" s="44"/>
      <c r="K151" s="44"/>
      <c r="L151" s="44"/>
      <c r="M151" s="44"/>
      <c r="N151" s="44"/>
      <c r="O151" s="44"/>
      <c r="P151" s="44"/>
      <c r="Q151" s="44"/>
      <c r="R151" s="44"/>
      <c r="S151" s="44"/>
      <c r="T151" s="44"/>
      <c r="U151" s="44"/>
      <c r="V151" s="44"/>
      <c r="W151" s="44"/>
      <c r="X151" s="51"/>
      <c r="Y151" s="51"/>
      <c r="Z151" s="51"/>
    </row>
    <row r="152" spans="1:26" hidden="1">
      <c r="A152" s="34">
        <f>IF(D152=0,"",MAX($A$8:A151)+1)</f>
        <v>100</v>
      </c>
      <c r="B152" s="96" t="s">
        <v>42</v>
      </c>
      <c r="C152" s="38" t="s">
        <v>19</v>
      </c>
      <c r="D152" s="44">
        <f t="shared" ref="D152:D153" si="37">SUM(E152:W152)</f>
        <v>19</v>
      </c>
      <c r="E152" s="44">
        <v>1</v>
      </c>
      <c r="F152" s="44">
        <v>1</v>
      </c>
      <c r="G152" s="44">
        <v>1</v>
      </c>
      <c r="H152" s="44">
        <v>1</v>
      </c>
      <c r="I152" s="44">
        <v>1</v>
      </c>
      <c r="J152" s="44">
        <v>1</v>
      </c>
      <c r="K152" s="44">
        <v>1</v>
      </c>
      <c r="L152" s="44">
        <v>1</v>
      </c>
      <c r="M152" s="44">
        <v>1</v>
      </c>
      <c r="N152" s="44">
        <v>1</v>
      </c>
      <c r="O152" s="44">
        <v>1</v>
      </c>
      <c r="P152" s="44">
        <v>1</v>
      </c>
      <c r="Q152" s="44">
        <v>1</v>
      </c>
      <c r="R152" s="44">
        <v>1</v>
      </c>
      <c r="S152" s="44">
        <v>1</v>
      </c>
      <c r="T152" s="44">
        <v>1</v>
      </c>
      <c r="U152" s="44">
        <v>1</v>
      </c>
      <c r="V152" s="44">
        <v>1</v>
      </c>
      <c r="W152" s="44">
        <v>1</v>
      </c>
      <c r="X152" s="51">
        <v>1000</v>
      </c>
      <c r="Y152" s="51">
        <v>1200</v>
      </c>
      <c r="Z152" s="51">
        <f t="shared" ref="Z152:Z153" si="38">SUM(E152:W152)*SUM(X152:Y152)</f>
        <v>41800</v>
      </c>
    </row>
    <row r="153" spans="1:26" hidden="1">
      <c r="A153" s="34">
        <f>IF(D153=0,"",MAX($A$8:A152)+1)</f>
        <v>101</v>
      </c>
      <c r="B153" s="90" t="s">
        <v>157</v>
      </c>
      <c r="C153" s="38" t="s">
        <v>13</v>
      </c>
      <c r="D153" s="44">
        <f t="shared" si="37"/>
        <v>19</v>
      </c>
      <c r="E153" s="44">
        <v>1</v>
      </c>
      <c r="F153" s="44">
        <v>0</v>
      </c>
      <c r="G153" s="44">
        <v>0</v>
      </c>
      <c r="H153" s="44">
        <v>0</v>
      </c>
      <c r="I153" s="44">
        <v>3</v>
      </c>
      <c r="J153" s="44">
        <v>1</v>
      </c>
      <c r="K153" s="44">
        <v>3</v>
      </c>
      <c r="L153" s="44">
        <v>2</v>
      </c>
      <c r="M153" s="44">
        <v>3</v>
      </c>
      <c r="N153" s="44">
        <v>2</v>
      </c>
      <c r="O153" s="44">
        <v>1</v>
      </c>
      <c r="P153" s="44">
        <v>0</v>
      </c>
      <c r="Q153" s="44">
        <v>1</v>
      </c>
      <c r="R153" s="44">
        <v>0</v>
      </c>
      <c r="S153" s="44">
        <v>1</v>
      </c>
      <c r="T153" s="44">
        <v>0</v>
      </c>
      <c r="U153" s="44">
        <v>0</v>
      </c>
      <c r="V153" s="44">
        <v>1</v>
      </c>
      <c r="W153" s="44">
        <v>0</v>
      </c>
      <c r="X153" s="51">
        <v>250</v>
      </c>
      <c r="Y153" s="51">
        <v>950</v>
      </c>
      <c r="Z153" s="51">
        <f t="shared" si="38"/>
        <v>22800</v>
      </c>
    </row>
    <row r="154" spans="1:26" hidden="1">
      <c r="A154" s="34" t="str">
        <f>IF(D154=0,"",MAX($A$8:A153)+1)</f>
        <v/>
      </c>
      <c r="B154" s="90"/>
      <c r="C154" s="38"/>
      <c r="D154" s="44"/>
      <c r="E154" s="44"/>
      <c r="F154" s="44"/>
      <c r="G154" s="44"/>
      <c r="H154" s="44"/>
      <c r="I154" s="44"/>
      <c r="J154" s="44"/>
      <c r="K154" s="44"/>
      <c r="L154" s="44"/>
      <c r="M154" s="44"/>
      <c r="N154" s="44"/>
      <c r="O154" s="44"/>
      <c r="P154" s="44"/>
      <c r="Q154" s="44"/>
      <c r="R154" s="44"/>
      <c r="S154" s="44"/>
      <c r="T154" s="44"/>
      <c r="U154" s="44"/>
      <c r="V154" s="44"/>
      <c r="W154" s="44"/>
      <c r="X154" s="51"/>
      <c r="Y154" s="51"/>
      <c r="Z154" s="51"/>
    </row>
    <row r="155" spans="1:26">
      <c r="A155" s="34">
        <f>IF(D155=0,"",MAX($A$8:A154)+1)</f>
        <v>102</v>
      </c>
      <c r="B155" s="90" t="s">
        <v>40</v>
      </c>
      <c r="C155" s="38" t="s">
        <v>20</v>
      </c>
      <c r="D155" s="54">
        <f t="shared" ref="D155:D161" si="39">SUM(E155:W155)</f>
        <v>485</v>
      </c>
      <c r="E155" s="54">
        <v>0</v>
      </c>
      <c r="F155" s="54">
        <v>0</v>
      </c>
      <c r="G155" s="54">
        <v>0</v>
      </c>
      <c r="H155" s="54">
        <v>0</v>
      </c>
      <c r="I155" s="54">
        <v>120</v>
      </c>
      <c r="J155" s="54">
        <v>0</v>
      </c>
      <c r="K155" s="54">
        <v>0</v>
      </c>
      <c r="L155" s="54">
        <v>0</v>
      </c>
      <c r="M155" s="54">
        <v>0</v>
      </c>
      <c r="N155" s="54">
        <v>0</v>
      </c>
      <c r="O155" s="54">
        <v>10</v>
      </c>
      <c r="P155" s="54">
        <v>20</v>
      </c>
      <c r="Q155" s="54">
        <v>0</v>
      </c>
      <c r="R155" s="54">
        <v>10</v>
      </c>
      <c r="S155" s="54">
        <v>0</v>
      </c>
      <c r="T155" s="54">
        <v>10</v>
      </c>
      <c r="U155" s="54">
        <v>315</v>
      </c>
      <c r="V155" s="54">
        <v>0</v>
      </c>
      <c r="W155" s="54">
        <v>0</v>
      </c>
      <c r="X155" s="51">
        <v>0</v>
      </c>
      <c r="Y155" s="51">
        <v>980</v>
      </c>
      <c r="Z155" s="51">
        <f t="shared" ref="Z155:Z161" si="40">SUM(E155:W155)*SUM(X155:Y155)</f>
        <v>475300</v>
      </c>
    </row>
    <row r="156" spans="1:26" hidden="1">
      <c r="A156" s="34">
        <f>IF(D156=0,"",MAX($A$8:A155)+1)</f>
        <v>103</v>
      </c>
      <c r="B156" s="90" t="s">
        <v>36</v>
      </c>
      <c r="C156" s="38" t="s">
        <v>30</v>
      </c>
      <c r="D156" s="54">
        <f t="shared" si="39"/>
        <v>29.1</v>
      </c>
      <c r="E156" s="54">
        <v>0</v>
      </c>
      <c r="F156" s="54">
        <v>0</v>
      </c>
      <c r="G156" s="54">
        <v>0</v>
      </c>
      <c r="H156" s="54">
        <v>0</v>
      </c>
      <c r="I156" s="54">
        <f>I155*0.3*0.2</f>
        <v>7.2</v>
      </c>
      <c r="J156" s="54">
        <v>0</v>
      </c>
      <c r="K156" s="54">
        <v>0</v>
      </c>
      <c r="L156" s="54">
        <v>0</v>
      </c>
      <c r="M156" s="54">
        <v>0</v>
      </c>
      <c r="N156" s="54">
        <v>0</v>
      </c>
      <c r="O156" s="54">
        <f>O155*0.3*0.2</f>
        <v>0.60000000000000009</v>
      </c>
      <c r="P156" s="54">
        <f>P155*0.3*0.2</f>
        <v>1.2000000000000002</v>
      </c>
      <c r="Q156" s="54">
        <v>0</v>
      </c>
      <c r="R156" s="54">
        <f>R155*0.3*0.2</f>
        <v>0.60000000000000009</v>
      </c>
      <c r="S156" s="54">
        <v>0</v>
      </c>
      <c r="T156" s="54">
        <f>10*0.3*0.2</f>
        <v>0.60000000000000009</v>
      </c>
      <c r="U156" s="54">
        <f>U155*0.3*0.2</f>
        <v>18.900000000000002</v>
      </c>
      <c r="V156" s="54">
        <v>0</v>
      </c>
      <c r="W156" s="54">
        <v>0</v>
      </c>
      <c r="X156" s="51">
        <v>1250</v>
      </c>
      <c r="Y156" s="51">
        <v>1100</v>
      </c>
      <c r="Z156" s="51">
        <f t="shared" si="40"/>
        <v>68385</v>
      </c>
    </row>
    <row r="157" spans="1:26">
      <c r="A157" s="34">
        <f>IF(D157=0,"",MAX($A$8:A156)+1)</f>
        <v>104</v>
      </c>
      <c r="B157" s="90" t="s">
        <v>31</v>
      </c>
      <c r="C157" s="38" t="s">
        <v>20</v>
      </c>
      <c r="D157" s="54">
        <f t="shared" si="39"/>
        <v>485</v>
      </c>
      <c r="E157" s="54">
        <v>0</v>
      </c>
      <c r="F157" s="54">
        <v>0</v>
      </c>
      <c r="G157" s="54">
        <v>0</v>
      </c>
      <c r="H157" s="54">
        <v>0</v>
      </c>
      <c r="I157" s="54">
        <f>I155</f>
        <v>120</v>
      </c>
      <c r="J157" s="54">
        <v>0</v>
      </c>
      <c r="K157" s="54">
        <v>0</v>
      </c>
      <c r="L157" s="54">
        <v>0</v>
      </c>
      <c r="M157" s="54">
        <v>0</v>
      </c>
      <c r="N157" s="54">
        <v>0</v>
      </c>
      <c r="O157" s="54">
        <f>O155</f>
        <v>10</v>
      </c>
      <c r="P157" s="54">
        <v>20</v>
      </c>
      <c r="Q157" s="54">
        <v>0</v>
      </c>
      <c r="R157" s="54">
        <v>10</v>
      </c>
      <c r="S157" s="54">
        <v>0</v>
      </c>
      <c r="T157" s="54">
        <v>10</v>
      </c>
      <c r="U157" s="54">
        <v>315</v>
      </c>
      <c r="V157" s="54">
        <v>0</v>
      </c>
      <c r="W157" s="54">
        <v>0</v>
      </c>
      <c r="X157" s="51">
        <v>0</v>
      </c>
      <c r="Y157" s="51">
        <v>470</v>
      </c>
      <c r="Z157" s="51">
        <f t="shared" si="40"/>
        <v>227950</v>
      </c>
    </row>
    <row r="158" spans="1:26" hidden="1">
      <c r="A158" s="34">
        <f>IF(D158=0,"",MAX($A$8:A157)+1)</f>
        <v>105</v>
      </c>
      <c r="B158" s="90" t="s">
        <v>122</v>
      </c>
      <c r="C158" s="38" t="s">
        <v>20</v>
      </c>
      <c r="D158" s="54">
        <f t="shared" si="39"/>
        <v>490</v>
      </c>
      <c r="E158" s="54">
        <v>0</v>
      </c>
      <c r="F158" s="54">
        <v>0</v>
      </c>
      <c r="G158" s="54">
        <v>0</v>
      </c>
      <c r="H158" s="54">
        <v>0</v>
      </c>
      <c r="I158" s="54">
        <f>I155</f>
        <v>120</v>
      </c>
      <c r="J158" s="54">
        <v>0</v>
      </c>
      <c r="K158" s="54">
        <v>0</v>
      </c>
      <c r="L158" s="54">
        <v>0</v>
      </c>
      <c r="M158" s="54">
        <v>0</v>
      </c>
      <c r="N158" s="54">
        <v>0</v>
      </c>
      <c r="O158" s="54">
        <f>O155</f>
        <v>10</v>
      </c>
      <c r="P158" s="54">
        <v>25</v>
      </c>
      <c r="Q158" s="54">
        <v>0</v>
      </c>
      <c r="R158" s="54">
        <v>10</v>
      </c>
      <c r="S158" s="54">
        <v>0</v>
      </c>
      <c r="T158" s="54">
        <v>10</v>
      </c>
      <c r="U158" s="54">
        <v>315</v>
      </c>
      <c r="V158" s="54">
        <v>0</v>
      </c>
      <c r="W158" s="54">
        <v>0</v>
      </c>
      <c r="X158" s="51">
        <v>4.7</v>
      </c>
      <c r="Y158" s="51">
        <v>19</v>
      </c>
      <c r="Z158" s="51">
        <f t="shared" si="40"/>
        <v>11613</v>
      </c>
    </row>
    <row r="159" spans="1:26" hidden="1">
      <c r="A159" s="34">
        <f>IF(D159=0,"",MAX($A$8:A158)+1)</f>
        <v>106</v>
      </c>
      <c r="B159" s="90" t="s">
        <v>28</v>
      </c>
      <c r="C159" s="38" t="s">
        <v>20</v>
      </c>
      <c r="D159" s="54">
        <f t="shared" si="39"/>
        <v>485</v>
      </c>
      <c r="E159" s="54">
        <v>0</v>
      </c>
      <c r="F159" s="54">
        <v>0</v>
      </c>
      <c r="G159" s="54">
        <v>0</v>
      </c>
      <c r="H159" s="54">
        <v>0</v>
      </c>
      <c r="I159" s="54">
        <f>I158</f>
        <v>120</v>
      </c>
      <c r="J159" s="54">
        <v>0</v>
      </c>
      <c r="K159" s="54">
        <v>0</v>
      </c>
      <c r="L159" s="54">
        <v>0</v>
      </c>
      <c r="M159" s="54">
        <v>0</v>
      </c>
      <c r="N159" s="54">
        <v>0</v>
      </c>
      <c r="O159" s="54">
        <f>O158</f>
        <v>10</v>
      </c>
      <c r="P159" s="54">
        <v>20</v>
      </c>
      <c r="Q159" s="54">
        <v>0</v>
      </c>
      <c r="R159" s="54">
        <v>10</v>
      </c>
      <c r="S159" s="54">
        <v>0</v>
      </c>
      <c r="T159" s="54">
        <v>10</v>
      </c>
      <c r="U159" s="54">
        <v>315</v>
      </c>
      <c r="V159" s="54">
        <v>0</v>
      </c>
      <c r="W159" s="54">
        <v>0</v>
      </c>
      <c r="X159" s="51">
        <v>0</v>
      </c>
      <c r="Y159" s="51">
        <v>180</v>
      </c>
      <c r="Z159" s="51">
        <f t="shared" si="40"/>
        <v>87300</v>
      </c>
    </row>
    <row r="160" spans="1:26" hidden="1">
      <c r="A160" s="34">
        <f>IF(D160=0,"",MAX($A$8:A159)+1)</f>
        <v>107</v>
      </c>
      <c r="B160" s="90" t="s">
        <v>29</v>
      </c>
      <c r="C160" s="38" t="s">
        <v>30</v>
      </c>
      <c r="D160" s="54">
        <f t="shared" si="39"/>
        <v>29.1</v>
      </c>
      <c r="E160" s="54">
        <v>0</v>
      </c>
      <c r="F160" s="54">
        <v>0</v>
      </c>
      <c r="G160" s="54">
        <v>0</v>
      </c>
      <c r="H160" s="54">
        <v>0</v>
      </c>
      <c r="I160" s="54">
        <f>I156</f>
        <v>7.2</v>
      </c>
      <c r="J160" s="54">
        <v>0</v>
      </c>
      <c r="K160" s="54">
        <v>0</v>
      </c>
      <c r="L160" s="54">
        <v>0</v>
      </c>
      <c r="M160" s="54">
        <v>0</v>
      </c>
      <c r="N160" s="54">
        <v>0</v>
      </c>
      <c r="O160" s="54">
        <f>O156</f>
        <v>0.60000000000000009</v>
      </c>
      <c r="P160" s="54">
        <v>1.2</v>
      </c>
      <c r="Q160" s="54">
        <v>0</v>
      </c>
      <c r="R160" s="54">
        <v>0.6</v>
      </c>
      <c r="S160" s="54">
        <v>0</v>
      </c>
      <c r="T160" s="54">
        <f>T156</f>
        <v>0.60000000000000009</v>
      </c>
      <c r="U160" s="54">
        <f>U156</f>
        <v>18.900000000000002</v>
      </c>
      <c r="V160" s="54">
        <v>0</v>
      </c>
      <c r="W160" s="54">
        <v>0</v>
      </c>
      <c r="X160" s="51">
        <v>0</v>
      </c>
      <c r="Y160" s="51">
        <v>740</v>
      </c>
      <c r="Z160" s="51">
        <f t="shared" si="40"/>
        <v>21534</v>
      </c>
    </row>
    <row r="161" spans="1:26" hidden="1">
      <c r="A161" s="34">
        <f>IF(D161=0,"",MAX($A$8:A160)+1)</f>
        <v>108</v>
      </c>
      <c r="B161" s="90" t="s">
        <v>32</v>
      </c>
      <c r="C161" s="38" t="s">
        <v>33</v>
      </c>
      <c r="D161" s="54">
        <f t="shared" si="39"/>
        <v>394</v>
      </c>
      <c r="E161" s="54">
        <v>0</v>
      </c>
      <c r="F161" s="54">
        <v>0</v>
      </c>
      <c r="G161" s="54">
        <v>0</v>
      </c>
      <c r="H161" s="54">
        <v>0</v>
      </c>
      <c r="I161" s="54">
        <f>I155*0.3</f>
        <v>36</v>
      </c>
      <c r="J161" s="54">
        <v>0</v>
      </c>
      <c r="K161" s="54">
        <v>0</v>
      </c>
      <c r="L161" s="54">
        <v>0</v>
      </c>
      <c r="M161" s="54">
        <v>0</v>
      </c>
      <c r="N161" s="54">
        <v>0</v>
      </c>
      <c r="O161" s="54">
        <f>O155*0.3</f>
        <v>3</v>
      </c>
      <c r="P161" s="54">
        <v>20</v>
      </c>
      <c r="Q161" s="54">
        <v>0</v>
      </c>
      <c r="R161" s="54">
        <v>10</v>
      </c>
      <c r="S161" s="54">
        <v>0</v>
      </c>
      <c r="T161" s="54">
        <v>10</v>
      </c>
      <c r="U161" s="54">
        <v>315</v>
      </c>
      <c r="V161" s="54">
        <v>0</v>
      </c>
      <c r="W161" s="54">
        <v>0</v>
      </c>
      <c r="X161" s="51">
        <v>5</v>
      </c>
      <c r="Y161" s="51">
        <v>35</v>
      </c>
      <c r="Z161" s="51">
        <f t="shared" si="40"/>
        <v>15760</v>
      </c>
    </row>
    <row r="162" spans="1:26" hidden="1">
      <c r="A162" s="34" t="str">
        <f>IF(D162=0,"",MAX($A$8:A161)+1)</f>
        <v/>
      </c>
      <c r="B162" s="90"/>
      <c r="C162" s="38"/>
      <c r="D162" s="44"/>
      <c r="E162" s="44"/>
      <c r="F162" s="44"/>
      <c r="G162" s="44"/>
      <c r="H162" s="44"/>
      <c r="I162" s="44"/>
      <c r="J162" s="44"/>
      <c r="K162" s="44"/>
      <c r="L162" s="44"/>
      <c r="M162" s="44"/>
      <c r="N162" s="44"/>
      <c r="O162" s="44"/>
      <c r="P162" s="44"/>
      <c r="Q162" s="44"/>
      <c r="R162" s="44"/>
      <c r="S162" s="44"/>
      <c r="T162" s="44"/>
      <c r="U162" s="44"/>
      <c r="V162" s="44"/>
      <c r="W162" s="44"/>
      <c r="X162" s="51"/>
      <c r="Y162" s="51"/>
      <c r="Z162" s="51"/>
    </row>
    <row r="163" spans="1:26" hidden="1">
      <c r="A163" s="34">
        <f>IF(D163=0,"",MAX($A$8:A162)+1)</f>
        <v>109</v>
      </c>
      <c r="B163" s="90" t="s">
        <v>41</v>
      </c>
      <c r="C163" s="38" t="s">
        <v>20</v>
      </c>
      <c r="D163" s="54">
        <f t="shared" ref="D163:D169" si="41">SUM(E163:W163)</f>
        <v>54</v>
      </c>
      <c r="E163" s="54">
        <v>0</v>
      </c>
      <c r="F163" s="54">
        <v>0</v>
      </c>
      <c r="G163" s="54">
        <v>0</v>
      </c>
      <c r="H163" s="54">
        <v>0</v>
      </c>
      <c r="I163" s="54">
        <v>0</v>
      </c>
      <c r="J163" s="54">
        <v>0</v>
      </c>
      <c r="K163" s="54">
        <v>0</v>
      </c>
      <c r="L163" s="54">
        <v>0</v>
      </c>
      <c r="M163" s="54">
        <v>0</v>
      </c>
      <c r="N163" s="54">
        <v>0</v>
      </c>
      <c r="O163" s="54">
        <v>0</v>
      </c>
      <c r="P163" s="54">
        <v>0</v>
      </c>
      <c r="Q163" s="54">
        <v>0</v>
      </c>
      <c r="R163" s="54">
        <v>50</v>
      </c>
      <c r="S163" s="54">
        <v>0</v>
      </c>
      <c r="T163" s="54">
        <v>0</v>
      </c>
      <c r="U163" s="54">
        <v>4</v>
      </c>
      <c r="V163" s="54">
        <v>0</v>
      </c>
      <c r="W163" s="54">
        <v>0</v>
      </c>
      <c r="X163" s="51">
        <v>0</v>
      </c>
      <c r="Y163" s="51">
        <v>600</v>
      </c>
      <c r="Z163" s="51">
        <f t="shared" ref="Z163:Z169" si="42">SUM(E163:W163)*SUM(X163:Y163)</f>
        <v>32400</v>
      </c>
    </row>
    <row r="164" spans="1:26" hidden="1">
      <c r="A164" s="34">
        <f>IF(D164=0,"",MAX($A$8:A163)+1)</f>
        <v>110</v>
      </c>
      <c r="B164" s="90" t="s">
        <v>36</v>
      </c>
      <c r="C164" s="38" t="s">
        <v>30</v>
      </c>
      <c r="D164" s="54">
        <f t="shared" si="41"/>
        <v>3.24</v>
      </c>
      <c r="E164" s="54">
        <v>0</v>
      </c>
      <c r="F164" s="54">
        <v>0</v>
      </c>
      <c r="G164" s="54">
        <v>0</v>
      </c>
      <c r="H164" s="54">
        <v>0</v>
      </c>
      <c r="I164" s="54">
        <v>0</v>
      </c>
      <c r="J164" s="54">
        <v>0</v>
      </c>
      <c r="K164" s="54">
        <v>0</v>
      </c>
      <c r="L164" s="54">
        <v>0</v>
      </c>
      <c r="M164" s="54">
        <v>0</v>
      </c>
      <c r="N164" s="54">
        <v>0</v>
      </c>
      <c r="O164" s="54">
        <v>0</v>
      </c>
      <c r="P164" s="54">
        <v>0</v>
      </c>
      <c r="Q164" s="54">
        <v>0</v>
      </c>
      <c r="R164" s="54">
        <f>R163*0.3*0.2</f>
        <v>3</v>
      </c>
      <c r="S164" s="54">
        <v>0</v>
      </c>
      <c r="T164" s="54">
        <v>0</v>
      </c>
      <c r="U164" s="54">
        <f>4*0.3*0.2</f>
        <v>0.24</v>
      </c>
      <c r="V164" s="54">
        <v>0</v>
      </c>
      <c r="W164" s="54">
        <v>0</v>
      </c>
      <c r="X164" s="51">
        <v>1250</v>
      </c>
      <c r="Y164" s="51">
        <v>1100</v>
      </c>
      <c r="Z164" s="51">
        <f t="shared" si="42"/>
        <v>7614.0000000000009</v>
      </c>
    </row>
    <row r="165" spans="1:26" hidden="1">
      <c r="A165" s="34">
        <f>IF(D165=0,"",MAX($A$8:A164)+1)</f>
        <v>111</v>
      </c>
      <c r="B165" s="90" t="s">
        <v>31</v>
      </c>
      <c r="C165" s="38" t="s">
        <v>20</v>
      </c>
      <c r="D165" s="54">
        <f t="shared" si="41"/>
        <v>54</v>
      </c>
      <c r="E165" s="54">
        <v>0</v>
      </c>
      <c r="F165" s="54">
        <v>0</v>
      </c>
      <c r="G165" s="54">
        <v>0</v>
      </c>
      <c r="H165" s="54">
        <v>0</v>
      </c>
      <c r="I165" s="54">
        <v>0</v>
      </c>
      <c r="J165" s="54">
        <v>0</v>
      </c>
      <c r="K165" s="54">
        <v>0</v>
      </c>
      <c r="L165" s="54">
        <v>0</v>
      </c>
      <c r="M165" s="54">
        <v>0</v>
      </c>
      <c r="N165" s="54">
        <v>0</v>
      </c>
      <c r="O165" s="54">
        <v>0</v>
      </c>
      <c r="P165" s="54">
        <v>0</v>
      </c>
      <c r="Q165" s="54">
        <v>0</v>
      </c>
      <c r="R165" s="54">
        <f>R163</f>
        <v>50</v>
      </c>
      <c r="S165" s="54">
        <v>0</v>
      </c>
      <c r="T165" s="54">
        <v>0</v>
      </c>
      <c r="U165" s="54">
        <v>4</v>
      </c>
      <c r="V165" s="54">
        <v>0</v>
      </c>
      <c r="W165" s="54">
        <v>0</v>
      </c>
      <c r="X165" s="51">
        <v>0</v>
      </c>
      <c r="Y165" s="51">
        <v>470</v>
      </c>
      <c r="Z165" s="51">
        <f t="shared" si="42"/>
        <v>25380</v>
      </c>
    </row>
    <row r="166" spans="1:26" hidden="1">
      <c r="A166" s="34">
        <f>IF(D166=0,"",MAX($A$8:A165)+1)</f>
        <v>112</v>
      </c>
      <c r="B166" s="90" t="s">
        <v>122</v>
      </c>
      <c r="C166" s="38" t="s">
        <v>20</v>
      </c>
      <c r="D166" s="54">
        <f t="shared" si="41"/>
        <v>54</v>
      </c>
      <c r="E166" s="54">
        <v>0</v>
      </c>
      <c r="F166" s="54">
        <v>0</v>
      </c>
      <c r="G166" s="54">
        <v>0</v>
      </c>
      <c r="H166" s="54">
        <v>0</v>
      </c>
      <c r="I166" s="54">
        <v>0</v>
      </c>
      <c r="J166" s="54">
        <v>0</v>
      </c>
      <c r="K166" s="54">
        <v>0</v>
      </c>
      <c r="L166" s="54">
        <v>0</v>
      </c>
      <c r="M166" s="54">
        <v>0</v>
      </c>
      <c r="N166" s="54">
        <v>0</v>
      </c>
      <c r="O166" s="54">
        <v>0</v>
      </c>
      <c r="P166" s="54">
        <v>0</v>
      </c>
      <c r="Q166" s="54">
        <v>0</v>
      </c>
      <c r="R166" s="54">
        <f>R163</f>
        <v>50</v>
      </c>
      <c r="S166" s="54">
        <v>0</v>
      </c>
      <c r="T166" s="54">
        <v>0</v>
      </c>
      <c r="U166" s="54">
        <v>4</v>
      </c>
      <c r="V166" s="54">
        <v>0</v>
      </c>
      <c r="W166" s="54">
        <v>0</v>
      </c>
      <c r="X166" s="51">
        <f>X158</f>
        <v>4.7</v>
      </c>
      <c r="Y166" s="51">
        <v>19</v>
      </c>
      <c r="Z166" s="51">
        <f t="shared" si="42"/>
        <v>1279.8</v>
      </c>
    </row>
    <row r="167" spans="1:26" hidden="1">
      <c r="A167" s="34">
        <f>IF(D167=0,"",MAX($A$8:A166)+1)</f>
        <v>113</v>
      </c>
      <c r="B167" s="90" t="s">
        <v>28</v>
      </c>
      <c r="C167" s="38" t="s">
        <v>20</v>
      </c>
      <c r="D167" s="54">
        <f t="shared" si="41"/>
        <v>54</v>
      </c>
      <c r="E167" s="54">
        <v>0</v>
      </c>
      <c r="F167" s="54">
        <v>0</v>
      </c>
      <c r="G167" s="54">
        <v>0</v>
      </c>
      <c r="H167" s="54">
        <v>0</v>
      </c>
      <c r="I167" s="54">
        <v>0</v>
      </c>
      <c r="J167" s="54">
        <v>0</v>
      </c>
      <c r="K167" s="54">
        <v>0</v>
      </c>
      <c r="L167" s="54">
        <v>0</v>
      </c>
      <c r="M167" s="54">
        <v>0</v>
      </c>
      <c r="N167" s="54">
        <v>0</v>
      </c>
      <c r="O167" s="54">
        <v>0</v>
      </c>
      <c r="P167" s="54">
        <v>0</v>
      </c>
      <c r="Q167" s="54">
        <v>0</v>
      </c>
      <c r="R167" s="54">
        <f>R163</f>
        <v>50</v>
      </c>
      <c r="S167" s="54">
        <v>0</v>
      </c>
      <c r="T167" s="54">
        <v>0</v>
      </c>
      <c r="U167" s="54">
        <v>4</v>
      </c>
      <c r="V167" s="54">
        <v>0</v>
      </c>
      <c r="W167" s="54">
        <v>0</v>
      </c>
      <c r="X167" s="51">
        <v>0</v>
      </c>
      <c r="Y167" s="51">
        <v>190</v>
      </c>
      <c r="Z167" s="51">
        <f t="shared" si="42"/>
        <v>10260</v>
      </c>
    </row>
    <row r="168" spans="1:26" hidden="1">
      <c r="A168" s="34">
        <f>IF(D168=0,"",MAX($A$8:A167)+1)</f>
        <v>114</v>
      </c>
      <c r="B168" s="90" t="s">
        <v>29</v>
      </c>
      <c r="C168" s="38" t="s">
        <v>30</v>
      </c>
      <c r="D168" s="54">
        <f t="shared" si="41"/>
        <v>3.24</v>
      </c>
      <c r="E168" s="54">
        <v>0</v>
      </c>
      <c r="F168" s="54">
        <v>0</v>
      </c>
      <c r="G168" s="54">
        <v>0</v>
      </c>
      <c r="H168" s="54">
        <v>0</v>
      </c>
      <c r="I168" s="54">
        <v>0</v>
      </c>
      <c r="J168" s="54">
        <v>0</v>
      </c>
      <c r="K168" s="54">
        <v>0</v>
      </c>
      <c r="L168" s="54">
        <v>0</v>
      </c>
      <c r="M168" s="54">
        <v>0</v>
      </c>
      <c r="N168" s="54">
        <v>0</v>
      </c>
      <c r="O168" s="54">
        <v>0</v>
      </c>
      <c r="P168" s="54">
        <v>0</v>
      </c>
      <c r="Q168" s="54">
        <v>0</v>
      </c>
      <c r="R168" s="54">
        <f>R164</f>
        <v>3</v>
      </c>
      <c r="S168" s="54">
        <v>0</v>
      </c>
      <c r="T168" s="54">
        <v>0</v>
      </c>
      <c r="U168" s="54">
        <f>U164</f>
        <v>0.24</v>
      </c>
      <c r="V168" s="54">
        <v>0</v>
      </c>
      <c r="W168" s="54">
        <v>0</v>
      </c>
      <c r="X168" s="51">
        <v>0</v>
      </c>
      <c r="Y168" s="51">
        <v>740</v>
      </c>
      <c r="Z168" s="51">
        <f t="shared" si="42"/>
        <v>2397.6000000000004</v>
      </c>
    </row>
    <row r="169" spans="1:26" hidden="1">
      <c r="A169" s="34">
        <f>IF(D169=0,"",MAX($A$8:A168)+1)</f>
        <v>115</v>
      </c>
      <c r="B169" s="90" t="s">
        <v>34</v>
      </c>
      <c r="C169" s="38" t="s">
        <v>33</v>
      </c>
      <c r="D169" s="54">
        <f t="shared" si="41"/>
        <v>54</v>
      </c>
      <c r="E169" s="54">
        <v>0</v>
      </c>
      <c r="F169" s="54">
        <v>0</v>
      </c>
      <c r="G169" s="54">
        <v>0</v>
      </c>
      <c r="H169" s="54">
        <v>0</v>
      </c>
      <c r="I169" s="54">
        <v>0</v>
      </c>
      <c r="J169" s="54">
        <v>0</v>
      </c>
      <c r="K169" s="54">
        <v>0</v>
      </c>
      <c r="L169" s="54">
        <v>0</v>
      </c>
      <c r="M169" s="54">
        <v>0</v>
      </c>
      <c r="N169" s="54">
        <v>0</v>
      </c>
      <c r="O169" s="54">
        <v>0</v>
      </c>
      <c r="P169" s="54">
        <v>0</v>
      </c>
      <c r="Q169" s="54">
        <v>0</v>
      </c>
      <c r="R169" s="54">
        <f>R163</f>
        <v>50</v>
      </c>
      <c r="S169" s="54">
        <v>0</v>
      </c>
      <c r="T169" s="54">
        <v>0</v>
      </c>
      <c r="U169" s="54">
        <v>4</v>
      </c>
      <c r="V169" s="54">
        <v>0</v>
      </c>
      <c r="W169" s="54">
        <v>0</v>
      </c>
      <c r="X169" s="51">
        <v>150</v>
      </c>
      <c r="Y169" s="51">
        <v>2160</v>
      </c>
      <c r="Z169" s="51">
        <f t="shared" si="42"/>
        <v>124740</v>
      </c>
    </row>
    <row r="170" spans="1:26" hidden="1">
      <c r="A170" s="34" t="str">
        <f>IF(D170=0,"",MAX($A$8:A169)+1)</f>
        <v/>
      </c>
      <c r="B170" s="90"/>
      <c r="C170" s="38"/>
      <c r="D170" s="44"/>
      <c r="E170" s="44"/>
      <c r="F170" s="44"/>
      <c r="G170" s="44"/>
      <c r="H170" s="44"/>
      <c r="I170" s="44"/>
      <c r="J170" s="44"/>
      <c r="K170" s="44"/>
      <c r="L170" s="44"/>
      <c r="M170" s="44"/>
      <c r="N170" s="44"/>
      <c r="O170" s="44"/>
      <c r="P170" s="44"/>
      <c r="Q170" s="44"/>
      <c r="R170" s="44"/>
      <c r="S170" s="44"/>
      <c r="T170" s="44"/>
      <c r="U170" s="44"/>
      <c r="V170" s="44"/>
      <c r="W170" s="44"/>
      <c r="X170" s="51"/>
      <c r="Y170" s="51"/>
      <c r="Z170" s="51"/>
    </row>
    <row r="171" spans="1:26" hidden="1">
      <c r="A171" s="34">
        <f>IF(D171=0,"",MAX($A$8:A170)+1)</f>
        <v>116</v>
      </c>
      <c r="B171" s="90" t="s">
        <v>46</v>
      </c>
      <c r="C171" s="38" t="s">
        <v>20</v>
      </c>
      <c r="D171" s="54">
        <f t="shared" ref="D171:D179" si="43">SUM(E171:W171)</f>
        <v>6</v>
      </c>
      <c r="E171" s="54">
        <v>0</v>
      </c>
      <c r="F171" s="54">
        <v>0</v>
      </c>
      <c r="G171" s="54">
        <v>0</v>
      </c>
      <c r="H171" s="54">
        <v>0</v>
      </c>
      <c r="I171" s="54">
        <v>6</v>
      </c>
      <c r="J171" s="54">
        <v>0</v>
      </c>
      <c r="K171" s="54">
        <v>0</v>
      </c>
      <c r="L171" s="54">
        <v>0</v>
      </c>
      <c r="M171" s="54">
        <v>0</v>
      </c>
      <c r="N171" s="54">
        <v>0</v>
      </c>
      <c r="O171" s="54">
        <v>0</v>
      </c>
      <c r="P171" s="54">
        <v>0</v>
      </c>
      <c r="Q171" s="54">
        <v>0</v>
      </c>
      <c r="R171" s="54">
        <v>0</v>
      </c>
      <c r="S171" s="54">
        <v>0</v>
      </c>
      <c r="T171" s="54">
        <v>0</v>
      </c>
      <c r="U171" s="54">
        <v>0</v>
      </c>
      <c r="V171" s="54">
        <v>0</v>
      </c>
      <c r="W171" s="54">
        <v>0</v>
      </c>
      <c r="X171" s="51">
        <v>0</v>
      </c>
      <c r="Y171" s="51">
        <v>2000</v>
      </c>
      <c r="Z171" s="51">
        <f t="shared" ref="Z171:Z179" si="44">SUM(E171:W171)*SUM(X171:Y171)</f>
        <v>12000</v>
      </c>
    </row>
    <row r="172" spans="1:26" hidden="1">
      <c r="A172" s="34">
        <f>IF(D172=0,"",MAX($A$8:A171)+1)</f>
        <v>117</v>
      </c>
      <c r="B172" s="90" t="s">
        <v>36</v>
      </c>
      <c r="C172" s="38" t="s">
        <v>30</v>
      </c>
      <c r="D172" s="54">
        <f t="shared" si="43"/>
        <v>0.48000000000000009</v>
      </c>
      <c r="E172" s="54">
        <v>0</v>
      </c>
      <c r="F172" s="54">
        <v>0</v>
      </c>
      <c r="G172" s="54">
        <v>0</v>
      </c>
      <c r="H172" s="54">
        <v>0</v>
      </c>
      <c r="I172" s="54">
        <f>0.4*0.2*6</f>
        <v>0.48000000000000009</v>
      </c>
      <c r="J172" s="54">
        <v>0</v>
      </c>
      <c r="K172" s="54">
        <v>0</v>
      </c>
      <c r="L172" s="54">
        <v>0</v>
      </c>
      <c r="M172" s="54">
        <v>0</v>
      </c>
      <c r="N172" s="54">
        <v>0</v>
      </c>
      <c r="O172" s="54">
        <v>0</v>
      </c>
      <c r="P172" s="54">
        <v>0</v>
      </c>
      <c r="Q172" s="54">
        <v>0</v>
      </c>
      <c r="R172" s="54">
        <v>0</v>
      </c>
      <c r="S172" s="54">
        <v>0</v>
      </c>
      <c r="T172" s="54">
        <v>0</v>
      </c>
      <c r="U172" s="54">
        <v>0</v>
      </c>
      <c r="V172" s="54">
        <v>0</v>
      </c>
      <c r="W172" s="54">
        <v>0</v>
      </c>
      <c r="X172" s="51">
        <v>1250</v>
      </c>
      <c r="Y172" s="51">
        <v>1100</v>
      </c>
      <c r="Z172" s="51">
        <f t="shared" si="44"/>
        <v>1128.0000000000002</v>
      </c>
    </row>
    <row r="173" spans="1:26" hidden="1">
      <c r="A173" s="34">
        <f>IF(D173=0,"",MAX($A$8:A172)+1)</f>
        <v>118</v>
      </c>
      <c r="B173" s="90" t="s">
        <v>31</v>
      </c>
      <c r="C173" s="38" t="s">
        <v>20</v>
      </c>
      <c r="D173" s="54">
        <f t="shared" si="43"/>
        <v>6</v>
      </c>
      <c r="E173" s="54">
        <v>0</v>
      </c>
      <c r="F173" s="54">
        <v>0</v>
      </c>
      <c r="G173" s="54">
        <v>0</v>
      </c>
      <c r="H173" s="54">
        <v>0</v>
      </c>
      <c r="I173" s="54">
        <v>6</v>
      </c>
      <c r="J173" s="54">
        <v>0</v>
      </c>
      <c r="K173" s="54">
        <v>0</v>
      </c>
      <c r="L173" s="54">
        <v>0</v>
      </c>
      <c r="M173" s="54">
        <v>0</v>
      </c>
      <c r="N173" s="54">
        <v>0</v>
      </c>
      <c r="O173" s="54">
        <v>0</v>
      </c>
      <c r="P173" s="54">
        <v>0</v>
      </c>
      <c r="Q173" s="54">
        <v>0</v>
      </c>
      <c r="R173" s="54">
        <v>0</v>
      </c>
      <c r="S173" s="54">
        <v>0</v>
      </c>
      <c r="T173" s="54">
        <v>0</v>
      </c>
      <c r="U173" s="54">
        <v>0</v>
      </c>
      <c r="V173" s="54">
        <v>0</v>
      </c>
      <c r="W173" s="54">
        <v>0</v>
      </c>
      <c r="X173" s="51">
        <v>0</v>
      </c>
      <c r="Y173" s="51">
        <v>470</v>
      </c>
      <c r="Z173" s="51">
        <f t="shared" si="44"/>
        <v>2820</v>
      </c>
    </row>
    <row r="174" spans="1:26" hidden="1">
      <c r="A174" s="34">
        <f>IF(D174=0,"",MAX($A$8:A173)+1)</f>
        <v>119</v>
      </c>
      <c r="B174" s="90" t="s">
        <v>122</v>
      </c>
      <c r="C174" s="38" t="s">
        <v>20</v>
      </c>
      <c r="D174" s="54">
        <f t="shared" si="43"/>
        <v>8</v>
      </c>
      <c r="E174" s="54">
        <v>0</v>
      </c>
      <c r="F174" s="54">
        <v>0</v>
      </c>
      <c r="G174" s="54">
        <v>0</v>
      </c>
      <c r="H174" s="54">
        <v>0</v>
      </c>
      <c r="I174" s="54">
        <v>8</v>
      </c>
      <c r="J174" s="54">
        <v>0</v>
      </c>
      <c r="K174" s="54">
        <v>0</v>
      </c>
      <c r="L174" s="54">
        <v>0</v>
      </c>
      <c r="M174" s="54">
        <v>0</v>
      </c>
      <c r="N174" s="54">
        <v>0</v>
      </c>
      <c r="O174" s="54">
        <v>0</v>
      </c>
      <c r="P174" s="54">
        <v>0</v>
      </c>
      <c r="Q174" s="54">
        <v>0</v>
      </c>
      <c r="R174" s="54">
        <v>0</v>
      </c>
      <c r="S174" s="54">
        <v>0</v>
      </c>
      <c r="T174" s="54">
        <v>0</v>
      </c>
      <c r="U174" s="54">
        <v>0</v>
      </c>
      <c r="V174" s="54">
        <v>0</v>
      </c>
      <c r="W174" s="54">
        <v>0</v>
      </c>
      <c r="X174" s="51">
        <f>X158</f>
        <v>4.7</v>
      </c>
      <c r="Y174" s="51">
        <v>19</v>
      </c>
      <c r="Z174" s="51">
        <f t="shared" si="44"/>
        <v>189.6</v>
      </c>
    </row>
    <row r="175" spans="1:26" hidden="1">
      <c r="A175" s="34">
        <f>IF(D175=0,"",MAX($A$8:A174)+1)</f>
        <v>120</v>
      </c>
      <c r="B175" s="90" t="s">
        <v>35</v>
      </c>
      <c r="C175" s="38" t="s">
        <v>20</v>
      </c>
      <c r="D175" s="54">
        <f t="shared" si="43"/>
        <v>8</v>
      </c>
      <c r="E175" s="54">
        <v>0</v>
      </c>
      <c r="F175" s="54">
        <v>0</v>
      </c>
      <c r="G175" s="54">
        <v>0</v>
      </c>
      <c r="H175" s="54">
        <v>0</v>
      </c>
      <c r="I175" s="54">
        <v>8</v>
      </c>
      <c r="J175" s="54">
        <v>0</v>
      </c>
      <c r="K175" s="54">
        <v>0</v>
      </c>
      <c r="L175" s="54">
        <v>0</v>
      </c>
      <c r="M175" s="54">
        <v>0</v>
      </c>
      <c r="N175" s="54">
        <v>0</v>
      </c>
      <c r="O175" s="54">
        <v>0</v>
      </c>
      <c r="P175" s="54">
        <v>0</v>
      </c>
      <c r="Q175" s="54">
        <v>0</v>
      </c>
      <c r="R175" s="54">
        <v>0</v>
      </c>
      <c r="S175" s="54">
        <v>0</v>
      </c>
      <c r="T175" s="54">
        <v>0</v>
      </c>
      <c r="U175" s="54">
        <v>0</v>
      </c>
      <c r="V175" s="54">
        <v>0</v>
      </c>
      <c r="W175" s="54">
        <v>0</v>
      </c>
      <c r="X175" s="51">
        <v>75</v>
      </c>
      <c r="Y175" s="51">
        <v>25</v>
      </c>
      <c r="Z175" s="51">
        <f t="shared" si="44"/>
        <v>800</v>
      </c>
    </row>
    <row r="176" spans="1:26" hidden="1">
      <c r="A176" s="34">
        <f>IF(D176=0,"",MAX($A$8:A175)+1)</f>
        <v>121</v>
      </c>
      <c r="B176" s="90" t="s">
        <v>28</v>
      </c>
      <c r="C176" s="38" t="s">
        <v>20</v>
      </c>
      <c r="D176" s="54">
        <f t="shared" si="43"/>
        <v>8</v>
      </c>
      <c r="E176" s="54">
        <v>0</v>
      </c>
      <c r="F176" s="54">
        <v>0</v>
      </c>
      <c r="G176" s="54">
        <v>0</v>
      </c>
      <c r="H176" s="54">
        <v>0</v>
      </c>
      <c r="I176" s="54">
        <v>8</v>
      </c>
      <c r="J176" s="54">
        <v>0</v>
      </c>
      <c r="K176" s="54">
        <v>0</v>
      </c>
      <c r="L176" s="54">
        <v>0</v>
      </c>
      <c r="M176" s="54">
        <v>0</v>
      </c>
      <c r="N176" s="54">
        <v>0</v>
      </c>
      <c r="O176" s="54">
        <v>0</v>
      </c>
      <c r="P176" s="54">
        <v>0</v>
      </c>
      <c r="Q176" s="54">
        <v>0</v>
      </c>
      <c r="R176" s="54">
        <v>0</v>
      </c>
      <c r="S176" s="54">
        <v>0</v>
      </c>
      <c r="T176" s="54">
        <v>0</v>
      </c>
      <c r="U176" s="54">
        <v>0</v>
      </c>
      <c r="V176" s="54">
        <v>0</v>
      </c>
      <c r="W176" s="54">
        <v>0</v>
      </c>
      <c r="X176" s="51">
        <v>0</v>
      </c>
      <c r="Y176" s="51">
        <v>190</v>
      </c>
      <c r="Z176" s="51">
        <f t="shared" si="44"/>
        <v>1520</v>
      </c>
    </row>
    <row r="177" spans="1:26" hidden="1">
      <c r="A177" s="34">
        <f>IF(D177=0,"",MAX($A$8:A176)+1)</f>
        <v>122</v>
      </c>
      <c r="B177" s="90" t="s">
        <v>29</v>
      </c>
      <c r="C177" s="38" t="s">
        <v>30</v>
      </c>
      <c r="D177" s="54">
        <f t="shared" si="43"/>
        <v>0.5</v>
      </c>
      <c r="E177" s="54">
        <v>0</v>
      </c>
      <c r="F177" s="54">
        <v>0</v>
      </c>
      <c r="G177" s="54">
        <v>0</v>
      </c>
      <c r="H177" s="54">
        <v>0</v>
      </c>
      <c r="I177" s="54">
        <v>0.5</v>
      </c>
      <c r="J177" s="54">
        <v>0</v>
      </c>
      <c r="K177" s="54">
        <v>0</v>
      </c>
      <c r="L177" s="54">
        <v>0</v>
      </c>
      <c r="M177" s="54">
        <v>0</v>
      </c>
      <c r="N177" s="54">
        <v>0</v>
      </c>
      <c r="O177" s="54">
        <v>0</v>
      </c>
      <c r="P177" s="54">
        <v>0</v>
      </c>
      <c r="Q177" s="54">
        <v>0</v>
      </c>
      <c r="R177" s="54">
        <v>0</v>
      </c>
      <c r="S177" s="54">
        <v>0</v>
      </c>
      <c r="T177" s="54">
        <v>0</v>
      </c>
      <c r="U177" s="54">
        <v>0</v>
      </c>
      <c r="V177" s="54">
        <v>0</v>
      </c>
      <c r="W177" s="54">
        <v>0</v>
      </c>
      <c r="X177" s="51">
        <v>0</v>
      </c>
      <c r="Y177" s="51">
        <v>740</v>
      </c>
      <c r="Z177" s="51">
        <f t="shared" si="44"/>
        <v>370</v>
      </c>
    </row>
    <row r="178" spans="1:26" hidden="1">
      <c r="A178" s="34">
        <f>IF(D178=0,"",MAX($A$8:A177)+1)</f>
        <v>123</v>
      </c>
      <c r="B178" s="90" t="s">
        <v>37</v>
      </c>
      <c r="C178" s="38" t="s">
        <v>33</v>
      </c>
      <c r="D178" s="54">
        <f t="shared" si="43"/>
        <v>24</v>
      </c>
      <c r="E178" s="54">
        <v>0</v>
      </c>
      <c r="F178" s="54">
        <v>0</v>
      </c>
      <c r="G178" s="54">
        <v>0</v>
      </c>
      <c r="H178" s="54">
        <v>0</v>
      </c>
      <c r="I178" s="54">
        <f>6*4</f>
        <v>24</v>
      </c>
      <c r="J178" s="54">
        <v>0</v>
      </c>
      <c r="K178" s="54">
        <v>0</v>
      </c>
      <c r="L178" s="54">
        <v>0</v>
      </c>
      <c r="M178" s="54">
        <v>0</v>
      </c>
      <c r="N178" s="54">
        <v>0</v>
      </c>
      <c r="O178" s="54">
        <v>0</v>
      </c>
      <c r="P178" s="54">
        <v>0</v>
      </c>
      <c r="Q178" s="54">
        <v>0</v>
      </c>
      <c r="R178" s="54">
        <v>0</v>
      </c>
      <c r="S178" s="54">
        <v>0</v>
      </c>
      <c r="T178" s="54">
        <v>0</v>
      </c>
      <c r="U178" s="54">
        <v>0</v>
      </c>
      <c r="V178" s="54">
        <v>0</v>
      </c>
      <c r="W178" s="54">
        <v>0</v>
      </c>
      <c r="X178" s="51">
        <v>850</v>
      </c>
      <c r="Y178" s="51">
        <v>540</v>
      </c>
      <c r="Z178" s="51">
        <f t="shared" si="44"/>
        <v>33360</v>
      </c>
    </row>
    <row r="179" spans="1:26" ht="23" hidden="1">
      <c r="A179" s="34">
        <f>IF(D179=0,"",MAX($A$8:A178)+1)</f>
        <v>124</v>
      </c>
      <c r="B179" s="90" t="s">
        <v>39</v>
      </c>
      <c r="C179" s="38" t="s">
        <v>15</v>
      </c>
      <c r="D179" s="44">
        <f t="shared" si="43"/>
        <v>4</v>
      </c>
      <c r="E179" s="54">
        <v>0</v>
      </c>
      <c r="F179" s="44">
        <v>0</v>
      </c>
      <c r="G179" s="54">
        <v>0</v>
      </c>
      <c r="H179" s="54">
        <v>0</v>
      </c>
      <c r="I179" s="54">
        <v>1</v>
      </c>
      <c r="J179" s="54">
        <v>0</v>
      </c>
      <c r="K179" s="54">
        <v>0</v>
      </c>
      <c r="L179" s="54">
        <v>0</v>
      </c>
      <c r="M179" s="54">
        <v>0</v>
      </c>
      <c r="N179" s="54">
        <v>0</v>
      </c>
      <c r="O179" s="54">
        <v>2</v>
      </c>
      <c r="P179" s="54">
        <v>0</v>
      </c>
      <c r="Q179" s="54">
        <v>0</v>
      </c>
      <c r="R179" s="54">
        <v>0</v>
      </c>
      <c r="S179" s="54">
        <v>0</v>
      </c>
      <c r="T179" s="54">
        <v>0</v>
      </c>
      <c r="U179" s="54">
        <v>1</v>
      </c>
      <c r="V179" s="54">
        <v>0</v>
      </c>
      <c r="W179" s="54">
        <v>0</v>
      </c>
      <c r="X179" s="51">
        <v>105</v>
      </c>
      <c r="Y179" s="51">
        <v>30000</v>
      </c>
      <c r="Z179" s="51">
        <f t="shared" si="44"/>
        <v>120420</v>
      </c>
    </row>
    <row r="180" spans="1:26" hidden="1">
      <c r="A180" s="34" t="str">
        <f>IF(D180=0,"",MAX($A$8:A179)+1)</f>
        <v/>
      </c>
      <c r="B180" s="96"/>
      <c r="C180" s="38"/>
      <c r="D180" s="44"/>
      <c r="E180" s="44"/>
      <c r="F180" s="44"/>
      <c r="G180" s="44"/>
      <c r="H180" s="44"/>
      <c r="I180" s="44"/>
      <c r="J180" s="44"/>
      <c r="K180" s="44"/>
      <c r="L180" s="44"/>
      <c r="M180" s="44"/>
      <c r="N180" s="44"/>
      <c r="O180" s="44"/>
      <c r="P180" s="44"/>
      <c r="Q180" s="44"/>
      <c r="R180" s="44"/>
      <c r="S180" s="44"/>
      <c r="T180" s="44"/>
      <c r="U180" s="44"/>
      <c r="V180" s="44"/>
      <c r="W180" s="44"/>
      <c r="X180" s="51"/>
      <c r="Y180" s="51"/>
      <c r="Z180" s="51"/>
    </row>
    <row r="181" spans="1:26" s="15" customFormat="1" hidden="1">
      <c r="A181" s="57" t="s">
        <v>47</v>
      </c>
      <c r="B181" s="91"/>
      <c r="C181" s="39"/>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spans="1:26">
      <c r="A182" s="36" t="str">
        <f>UPPER(CONCATENATE("Součet ",B130))</f>
        <v>SOUČET KABELOVÉ TRASY</v>
      </c>
      <c r="B182" s="92"/>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52">
        <f>SUBTOTAL(9,Z130:Z180)</f>
        <v>703250</v>
      </c>
    </row>
    <row r="183" spans="1:26" hidden="1">
      <c r="A183" s="57" t="s">
        <v>47</v>
      </c>
      <c r="C183" s="42"/>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idden="1">
      <c r="A184" s="60" t="s">
        <v>47</v>
      </c>
      <c r="B184" s="94" t="s">
        <v>6</v>
      </c>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hidden="1">
      <c r="A185" s="34">
        <f>IF(D185=0,"",MAX($A$8:A184)+1)</f>
        <v>125</v>
      </c>
      <c r="B185" s="90" t="s">
        <v>152</v>
      </c>
      <c r="C185" s="38" t="s">
        <v>14</v>
      </c>
      <c r="D185" s="44">
        <f t="shared" ref="D185:D207" si="45">SUM(E185:W185)</f>
        <v>35</v>
      </c>
      <c r="E185" s="44">
        <v>0</v>
      </c>
      <c r="F185" s="44">
        <v>0</v>
      </c>
      <c r="G185" s="44">
        <v>0</v>
      </c>
      <c r="H185" s="44">
        <v>0</v>
      </c>
      <c r="I185" s="44">
        <v>4</v>
      </c>
      <c r="J185" s="44">
        <v>0</v>
      </c>
      <c r="K185" s="44">
        <v>4</v>
      </c>
      <c r="L185" s="44">
        <v>2</v>
      </c>
      <c r="M185" s="44">
        <v>4</v>
      </c>
      <c r="N185" s="44">
        <v>2</v>
      </c>
      <c r="O185" s="44">
        <v>2</v>
      </c>
      <c r="P185" s="44">
        <v>2</v>
      </c>
      <c r="Q185" s="44">
        <v>2</v>
      </c>
      <c r="R185" s="44">
        <v>2</v>
      </c>
      <c r="S185" s="44">
        <v>2</v>
      </c>
      <c r="T185" s="44">
        <v>2</v>
      </c>
      <c r="U185" s="44">
        <v>4</v>
      </c>
      <c r="V185" s="44">
        <v>3</v>
      </c>
      <c r="W185" s="44">
        <v>0</v>
      </c>
      <c r="X185" s="51">
        <v>0</v>
      </c>
      <c r="Y185" s="51">
        <v>750</v>
      </c>
      <c r="Z185" s="51">
        <f t="shared" ref="Z185:Z207" si="46">SUM(E185:W185)*SUM(X185:Y185)</f>
        <v>26250</v>
      </c>
    </row>
    <row r="186" spans="1:26" hidden="1">
      <c r="A186" s="34">
        <f>IF(D186=0,"",MAX($A$8:A185)+1)</f>
        <v>126</v>
      </c>
      <c r="B186" s="90" t="s">
        <v>151</v>
      </c>
      <c r="C186" s="38" t="s">
        <v>14</v>
      </c>
      <c r="D186" s="44">
        <f t="shared" si="45"/>
        <v>59</v>
      </c>
      <c r="E186" s="44">
        <v>3</v>
      </c>
      <c r="F186" s="44">
        <v>3</v>
      </c>
      <c r="G186" s="44">
        <v>3</v>
      </c>
      <c r="H186" s="44">
        <v>3</v>
      </c>
      <c r="I186" s="44">
        <v>2</v>
      </c>
      <c r="J186" s="44">
        <v>3</v>
      </c>
      <c r="K186" s="44">
        <v>4</v>
      </c>
      <c r="L186" s="44">
        <v>4</v>
      </c>
      <c r="M186" s="44">
        <v>3</v>
      </c>
      <c r="N186" s="44">
        <v>3</v>
      </c>
      <c r="O186" s="44">
        <v>3</v>
      </c>
      <c r="P186" s="44">
        <v>3</v>
      </c>
      <c r="Q186" s="44">
        <v>3</v>
      </c>
      <c r="R186" s="44">
        <v>3</v>
      </c>
      <c r="S186" s="44">
        <v>3</v>
      </c>
      <c r="T186" s="44">
        <v>3</v>
      </c>
      <c r="U186" s="44">
        <v>6</v>
      </c>
      <c r="V186" s="44">
        <v>4</v>
      </c>
      <c r="W186" s="44">
        <v>0</v>
      </c>
      <c r="X186" s="51">
        <v>0</v>
      </c>
      <c r="Y186" s="51">
        <v>750</v>
      </c>
      <c r="Z186" s="51">
        <f t="shared" si="46"/>
        <v>44250</v>
      </c>
    </row>
    <row r="187" spans="1:26" hidden="1">
      <c r="A187" s="34">
        <f>IF(D187=0,"",MAX($A$8:A186)+1)</f>
        <v>127</v>
      </c>
      <c r="B187" s="90" t="s">
        <v>24</v>
      </c>
      <c r="C187" s="38" t="s">
        <v>14</v>
      </c>
      <c r="D187" s="44">
        <f t="shared" si="45"/>
        <v>67</v>
      </c>
      <c r="E187" s="44">
        <v>2</v>
      </c>
      <c r="F187" s="44">
        <v>2</v>
      </c>
      <c r="G187" s="44">
        <v>2</v>
      </c>
      <c r="H187" s="44">
        <v>2</v>
      </c>
      <c r="I187" s="44">
        <v>2</v>
      </c>
      <c r="J187" s="44">
        <v>2</v>
      </c>
      <c r="K187" s="44">
        <v>3</v>
      </c>
      <c r="L187" s="44">
        <v>3</v>
      </c>
      <c r="M187" s="44">
        <v>2</v>
      </c>
      <c r="N187" s="44">
        <v>2</v>
      </c>
      <c r="O187" s="44">
        <v>2</v>
      </c>
      <c r="P187" s="44">
        <v>4</v>
      </c>
      <c r="Q187" s="44">
        <v>4</v>
      </c>
      <c r="R187" s="44">
        <v>4</v>
      </c>
      <c r="S187" s="44">
        <v>4</v>
      </c>
      <c r="T187" s="44">
        <v>4</v>
      </c>
      <c r="U187" s="44">
        <v>3</v>
      </c>
      <c r="V187" s="44">
        <v>6</v>
      </c>
      <c r="W187" s="44">
        <v>14</v>
      </c>
      <c r="X187" s="51">
        <v>0</v>
      </c>
      <c r="Y187" s="51">
        <v>740</v>
      </c>
      <c r="Z187" s="51">
        <f t="shared" si="46"/>
        <v>49580</v>
      </c>
    </row>
    <row r="188" spans="1:26" hidden="1">
      <c r="A188" s="34">
        <f>IF(D188=0,"",MAX($A$8:A187)+1)</f>
        <v>128</v>
      </c>
      <c r="B188" s="90" t="s">
        <v>18</v>
      </c>
      <c r="C188" s="38" t="s">
        <v>14</v>
      </c>
      <c r="D188" s="44">
        <f t="shared" si="45"/>
        <v>95</v>
      </c>
      <c r="E188" s="44">
        <v>3</v>
      </c>
      <c r="F188" s="44">
        <v>3</v>
      </c>
      <c r="G188" s="44">
        <v>3</v>
      </c>
      <c r="H188" s="44">
        <v>3</v>
      </c>
      <c r="I188" s="44">
        <v>5</v>
      </c>
      <c r="J188" s="44">
        <v>4</v>
      </c>
      <c r="K188" s="44">
        <v>6</v>
      </c>
      <c r="L188" s="44">
        <v>4</v>
      </c>
      <c r="M188" s="44">
        <v>6</v>
      </c>
      <c r="N188" s="44">
        <v>4</v>
      </c>
      <c r="O188" s="44">
        <v>4</v>
      </c>
      <c r="P188" s="44">
        <v>4</v>
      </c>
      <c r="Q188" s="44">
        <v>6</v>
      </c>
      <c r="R188" s="44">
        <v>6</v>
      </c>
      <c r="S188" s="44">
        <v>6</v>
      </c>
      <c r="T188" s="44">
        <v>6</v>
      </c>
      <c r="U188" s="44">
        <v>12</v>
      </c>
      <c r="V188" s="44">
        <v>4</v>
      </c>
      <c r="W188" s="44">
        <v>6</v>
      </c>
      <c r="X188" s="51">
        <v>350</v>
      </c>
      <c r="Y188" s="51">
        <v>250</v>
      </c>
      <c r="Z188" s="51">
        <f t="shared" si="46"/>
        <v>57000</v>
      </c>
    </row>
    <row r="189" spans="1:26" hidden="1">
      <c r="A189" s="34">
        <f>IF(D189=0,"",MAX($A$8:A188)+1)</f>
        <v>129</v>
      </c>
      <c r="B189" s="90" t="s">
        <v>22</v>
      </c>
      <c r="C189" s="38" t="s">
        <v>15</v>
      </c>
      <c r="D189" s="44">
        <f t="shared" si="45"/>
        <v>17</v>
      </c>
      <c r="E189" s="44">
        <v>1</v>
      </c>
      <c r="F189" s="44">
        <v>1</v>
      </c>
      <c r="G189" s="44">
        <v>1</v>
      </c>
      <c r="H189" s="44">
        <v>1</v>
      </c>
      <c r="I189" s="44">
        <v>1</v>
      </c>
      <c r="J189" s="44">
        <v>0</v>
      </c>
      <c r="K189" s="44">
        <v>1</v>
      </c>
      <c r="L189" s="44">
        <v>1</v>
      </c>
      <c r="M189" s="44">
        <v>1</v>
      </c>
      <c r="N189" s="44">
        <v>1</v>
      </c>
      <c r="O189" s="44">
        <v>1</v>
      </c>
      <c r="P189" s="44">
        <v>1</v>
      </c>
      <c r="Q189" s="44">
        <v>1</v>
      </c>
      <c r="R189" s="44">
        <v>1</v>
      </c>
      <c r="S189" s="44">
        <v>1</v>
      </c>
      <c r="T189" s="44">
        <v>1</v>
      </c>
      <c r="U189" s="44">
        <v>1</v>
      </c>
      <c r="V189" s="44">
        <v>0</v>
      </c>
      <c r="W189" s="44">
        <v>1</v>
      </c>
      <c r="X189" s="51">
        <v>0</v>
      </c>
      <c r="Y189" s="51">
        <v>1600</v>
      </c>
      <c r="Z189" s="51">
        <f t="shared" si="46"/>
        <v>27200</v>
      </c>
    </row>
    <row r="190" spans="1:26" hidden="1">
      <c r="A190" s="34">
        <f>IF(D190=0,"",MAX($A$8:A189)+1)</f>
        <v>130</v>
      </c>
      <c r="B190" s="90" t="s">
        <v>179</v>
      </c>
      <c r="C190" s="38" t="s">
        <v>15</v>
      </c>
      <c r="D190" s="44">
        <f t="shared" si="45"/>
        <v>6</v>
      </c>
      <c r="E190" s="44">
        <v>0</v>
      </c>
      <c r="F190" s="44">
        <v>0</v>
      </c>
      <c r="G190" s="44">
        <v>0</v>
      </c>
      <c r="H190" s="44">
        <v>0</v>
      </c>
      <c r="I190" s="44">
        <v>1</v>
      </c>
      <c r="J190" s="44">
        <v>0</v>
      </c>
      <c r="K190" s="44">
        <v>1</v>
      </c>
      <c r="L190" s="44">
        <v>0</v>
      </c>
      <c r="M190" s="44">
        <v>0</v>
      </c>
      <c r="N190" s="44">
        <v>0</v>
      </c>
      <c r="O190" s="44">
        <v>0</v>
      </c>
      <c r="P190" s="44">
        <v>1</v>
      </c>
      <c r="Q190" s="44">
        <v>0</v>
      </c>
      <c r="R190" s="44">
        <v>1</v>
      </c>
      <c r="S190" s="44">
        <v>0</v>
      </c>
      <c r="T190" s="44">
        <v>1</v>
      </c>
      <c r="U190" s="44">
        <v>1</v>
      </c>
      <c r="V190" s="44">
        <v>0</v>
      </c>
      <c r="W190" s="44">
        <v>0</v>
      </c>
      <c r="X190" s="51">
        <v>0</v>
      </c>
      <c r="Y190" s="51">
        <v>0</v>
      </c>
      <c r="Z190" s="51">
        <f t="shared" si="46"/>
        <v>0</v>
      </c>
    </row>
    <row r="191" spans="1:26" hidden="1">
      <c r="A191" s="34">
        <f>IF(D191=0,"",MAX($A$8:A190)+1)</f>
        <v>131</v>
      </c>
      <c r="B191" s="90" t="s">
        <v>181</v>
      </c>
      <c r="C191" s="38" t="s">
        <v>15</v>
      </c>
      <c r="D191" s="44">
        <f t="shared" si="45"/>
        <v>1</v>
      </c>
      <c r="E191" s="44">
        <v>0</v>
      </c>
      <c r="F191" s="44">
        <v>0</v>
      </c>
      <c r="G191" s="44">
        <v>0</v>
      </c>
      <c r="H191" s="44">
        <v>0</v>
      </c>
      <c r="I191" s="44">
        <v>0</v>
      </c>
      <c r="J191" s="44">
        <v>0</v>
      </c>
      <c r="K191" s="44">
        <v>1</v>
      </c>
      <c r="L191" s="44">
        <v>0</v>
      </c>
      <c r="M191" s="44">
        <v>0</v>
      </c>
      <c r="N191" s="44">
        <v>0</v>
      </c>
      <c r="O191" s="44">
        <v>0</v>
      </c>
      <c r="P191" s="44">
        <v>0</v>
      </c>
      <c r="Q191" s="44">
        <v>0</v>
      </c>
      <c r="R191" s="44">
        <v>0</v>
      </c>
      <c r="S191" s="44">
        <v>0</v>
      </c>
      <c r="T191" s="44">
        <v>0</v>
      </c>
      <c r="U191" s="44">
        <v>0</v>
      </c>
      <c r="V191" s="44">
        <v>0</v>
      </c>
      <c r="W191" s="44">
        <v>0</v>
      </c>
      <c r="X191" s="51">
        <v>0</v>
      </c>
      <c r="Y191" s="51">
        <v>0</v>
      </c>
      <c r="Z191" s="51">
        <f t="shared" si="46"/>
        <v>0</v>
      </c>
    </row>
    <row r="192" spans="1:26" hidden="1">
      <c r="A192" s="34">
        <f>IF(D192=0,"",MAX($A$8:A191)+1)</f>
        <v>132</v>
      </c>
      <c r="B192" s="90" t="s">
        <v>23</v>
      </c>
      <c r="C192" s="38" t="s">
        <v>15</v>
      </c>
      <c r="D192" s="44">
        <f t="shared" si="45"/>
        <v>13</v>
      </c>
      <c r="E192" s="44">
        <v>0</v>
      </c>
      <c r="F192" s="44">
        <v>0</v>
      </c>
      <c r="G192" s="44">
        <v>0</v>
      </c>
      <c r="H192" s="44">
        <v>0</v>
      </c>
      <c r="I192" s="44">
        <v>1</v>
      </c>
      <c r="J192" s="44">
        <v>0</v>
      </c>
      <c r="K192" s="44">
        <v>1</v>
      </c>
      <c r="L192" s="44">
        <v>1</v>
      </c>
      <c r="M192" s="44">
        <v>1</v>
      </c>
      <c r="N192" s="44">
        <v>1</v>
      </c>
      <c r="O192" s="44">
        <v>1</v>
      </c>
      <c r="P192" s="44">
        <v>1</v>
      </c>
      <c r="Q192" s="44">
        <v>1</v>
      </c>
      <c r="R192" s="44">
        <v>1</v>
      </c>
      <c r="S192" s="44">
        <v>1</v>
      </c>
      <c r="T192" s="44">
        <v>1</v>
      </c>
      <c r="U192" s="44">
        <v>1</v>
      </c>
      <c r="V192" s="44">
        <v>0</v>
      </c>
      <c r="W192" s="44">
        <v>1</v>
      </c>
      <c r="X192" s="51">
        <v>0</v>
      </c>
      <c r="Y192" s="51">
        <v>750</v>
      </c>
      <c r="Z192" s="51">
        <f t="shared" si="46"/>
        <v>9750</v>
      </c>
    </row>
    <row r="193" spans="1:26" hidden="1">
      <c r="A193" s="34">
        <f>IF(D193=0,"",MAX($A$8:A192)+1)</f>
        <v>133</v>
      </c>
      <c r="B193" s="90" t="s">
        <v>161</v>
      </c>
      <c r="C193" s="38" t="s">
        <v>14</v>
      </c>
      <c r="D193" s="44">
        <f t="shared" si="45"/>
        <v>33</v>
      </c>
      <c r="E193" s="44">
        <v>1</v>
      </c>
      <c r="F193" s="44">
        <v>1</v>
      </c>
      <c r="G193" s="44">
        <v>1</v>
      </c>
      <c r="H193" s="44">
        <v>1</v>
      </c>
      <c r="I193" s="44">
        <v>1</v>
      </c>
      <c r="J193" s="44">
        <v>1</v>
      </c>
      <c r="K193" s="44">
        <v>1</v>
      </c>
      <c r="L193" s="44">
        <v>1</v>
      </c>
      <c r="M193" s="44">
        <v>2</v>
      </c>
      <c r="N193" s="44">
        <v>1</v>
      </c>
      <c r="O193" s="44">
        <v>1</v>
      </c>
      <c r="P193" s="44">
        <v>1</v>
      </c>
      <c r="Q193" s="44">
        <v>2</v>
      </c>
      <c r="R193" s="44">
        <v>1</v>
      </c>
      <c r="S193" s="44">
        <v>1</v>
      </c>
      <c r="T193" s="44">
        <v>2</v>
      </c>
      <c r="U193" s="44">
        <v>1</v>
      </c>
      <c r="V193" s="44">
        <v>1</v>
      </c>
      <c r="W193" s="44">
        <v>12</v>
      </c>
      <c r="X193" s="51">
        <v>0</v>
      </c>
      <c r="Y193" s="51">
        <v>650</v>
      </c>
      <c r="Z193" s="51">
        <f t="shared" si="46"/>
        <v>21450</v>
      </c>
    </row>
    <row r="194" spans="1:26" hidden="1">
      <c r="A194" s="34">
        <f>IF(D194=0,"",MAX($A$8:A193)+1)</f>
        <v>134</v>
      </c>
      <c r="B194" s="90" t="s">
        <v>25</v>
      </c>
      <c r="C194" s="38" t="s">
        <v>20</v>
      </c>
      <c r="D194" s="44">
        <f t="shared" si="45"/>
        <v>550</v>
      </c>
      <c r="E194" s="44">
        <v>0</v>
      </c>
      <c r="F194" s="44">
        <v>0</v>
      </c>
      <c r="G194" s="44">
        <v>0</v>
      </c>
      <c r="H194" s="44">
        <v>0</v>
      </c>
      <c r="I194" s="44">
        <v>130</v>
      </c>
      <c r="J194" s="44">
        <v>0</v>
      </c>
      <c r="K194" s="44">
        <v>0</v>
      </c>
      <c r="L194" s="44">
        <v>0</v>
      </c>
      <c r="M194" s="44">
        <v>0</v>
      </c>
      <c r="N194" s="44">
        <v>0</v>
      </c>
      <c r="O194" s="44">
        <f>O148</f>
        <v>35</v>
      </c>
      <c r="P194" s="44">
        <v>15</v>
      </c>
      <c r="Q194" s="44">
        <v>0</v>
      </c>
      <c r="R194" s="44">
        <v>50</v>
      </c>
      <c r="S194" s="44">
        <v>0</v>
      </c>
      <c r="T194" s="44">
        <v>0</v>
      </c>
      <c r="U194" s="44">
        <f>U148</f>
        <v>320</v>
      </c>
      <c r="V194" s="44">
        <v>0</v>
      </c>
      <c r="W194" s="44">
        <v>0</v>
      </c>
      <c r="X194" s="51">
        <v>0</v>
      </c>
      <c r="Y194" s="51">
        <v>8</v>
      </c>
      <c r="Z194" s="51">
        <f t="shared" si="46"/>
        <v>4400</v>
      </c>
    </row>
    <row r="195" spans="1:26" hidden="1">
      <c r="A195" s="34">
        <f>IF(D195=0,"",MAX($A$8:A194)+1)</f>
        <v>135</v>
      </c>
      <c r="B195" s="90" t="s">
        <v>26</v>
      </c>
      <c r="C195" s="38" t="s">
        <v>20</v>
      </c>
      <c r="D195" s="44">
        <f t="shared" si="45"/>
        <v>221</v>
      </c>
      <c r="E195" s="44">
        <v>0</v>
      </c>
      <c r="F195" s="44">
        <v>0</v>
      </c>
      <c r="G195" s="44">
        <v>0</v>
      </c>
      <c r="H195" s="44">
        <v>0</v>
      </c>
      <c r="I195" s="44">
        <v>130</v>
      </c>
      <c r="J195" s="44">
        <v>0</v>
      </c>
      <c r="K195" s="44">
        <v>0</v>
      </c>
      <c r="L195" s="44">
        <v>0</v>
      </c>
      <c r="M195" s="44">
        <v>0</v>
      </c>
      <c r="N195" s="44">
        <v>0</v>
      </c>
      <c r="O195" s="44">
        <f>O194</f>
        <v>35</v>
      </c>
      <c r="P195" s="44">
        <v>5</v>
      </c>
      <c r="Q195" s="44">
        <v>0</v>
      </c>
      <c r="R195" s="44">
        <v>50</v>
      </c>
      <c r="S195" s="44">
        <v>0</v>
      </c>
      <c r="T195" s="44">
        <v>0</v>
      </c>
      <c r="U195" s="44">
        <v>1</v>
      </c>
      <c r="V195" s="44">
        <v>0</v>
      </c>
      <c r="W195" s="44">
        <v>0</v>
      </c>
      <c r="X195" s="51">
        <v>0</v>
      </c>
      <c r="Y195" s="51">
        <v>4</v>
      </c>
      <c r="Z195" s="51">
        <f t="shared" si="46"/>
        <v>884</v>
      </c>
    </row>
    <row r="196" spans="1:26" hidden="1">
      <c r="A196" s="34">
        <f>IF(D196=0,"",MAX($A$8:A195)+1)</f>
        <v>136</v>
      </c>
      <c r="B196" s="90" t="s">
        <v>153</v>
      </c>
      <c r="C196" s="38" t="s">
        <v>13</v>
      </c>
      <c r="D196" s="44">
        <f t="shared" si="45"/>
        <v>24</v>
      </c>
      <c r="E196" s="44">
        <v>2</v>
      </c>
      <c r="F196" s="44">
        <v>0</v>
      </c>
      <c r="G196" s="44">
        <v>0</v>
      </c>
      <c r="H196" s="44">
        <v>0</v>
      </c>
      <c r="I196" s="44">
        <v>4</v>
      </c>
      <c r="J196" s="44">
        <v>0</v>
      </c>
      <c r="K196" s="44">
        <v>0</v>
      </c>
      <c r="L196" s="44">
        <v>0</v>
      </c>
      <c r="M196" s="44">
        <v>0</v>
      </c>
      <c r="N196" s="44">
        <v>0</v>
      </c>
      <c r="O196" s="44">
        <v>2</v>
      </c>
      <c r="P196" s="44">
        <v>4</v>
      </c>
      <c r="Q196" s="44">
        <v>0</v>
      </c>
      <c r="R196" s="44">
        <v>4</v>
      </c>
      <c r="S196" s="44">
        <v>0</v>
      </c>
      <c r="T196" s="44">
        <v>4</v>
      </c>
      <c r="U196" s="44">
        <v>4</v>
      </c>
      <c r="V196" s="44">
        <v>0</v>
      </c>
      <c r="W196" s="44">
        <v>0</v>
      </c>
      <c r="X196" s="51">
        <v>0</v>
      </c>
      <c r="Y196" s="51">
        <v>450</v>
      </c>
      <c r="Z196" s="51">
        <f t="shared" si="46"/>
        <v>10800</v>
      </c>
    </row>
    <row r="197" spans="1:26" hidden="1">
      <c r="A197" s="34">
        <f>IF(D197=0,"",MAX($A$8:A196)+1)</f>
        <v>137</v>
      </c>
      <c r="B197" s="90" t="s">
        <v>27</v>
      </c>
      <c r="C197" s="38" t="s">
        <v>13</v>
      </c>
      <c r="D197" s="44">
        <f t="shared" si="45"/>
        <v>5</v>
      </c>
      <c r="E197" s="44">
        <v>1</v>
      </c>
      <c r="F197" s="44">
        <v>0</v>
      </c>
      <c r="G197" s="44">
        <v>0</v>
      </c>
      <c r="H197" s="44">
        <v>0</v>
      </c>
      <c r="I197" s="44">
        <v>0</v>
      </c>
      <c r="J197" s="44">
        <v>0</v>
      </c>
      <c r="K197" s="44">
        <v>0</v>
      </c>
      <c r="L197" s="44">
        <v>0</v>
      </c>
      <c r="M197" s="44">
        <v>0</v>
      </c>
      <c r="N197" s="44">
        <v>0</v>
      </c>
      <c r="O197" s="44">
        <v>0</v>
      </c>
      <c r="P197" s="44">
        <v>0</v>
      </c>
      <c r="Q197" s="44">
        <v>0</v>
      </c>
      <c r="R197" s="44">
        <v>0</v>
      </c>
      <c r="S197" s="44">
        <v>0</v>
      </c>
      <c r="T197" s="44">
        <v>0</v>
      </c>
      <c r="U197" s="44">
        <v>0</v>
      </c>
      <c r="V197" s="44">
        <v>0</v>
      </c>
      <c r="W197" s="44">
        <f>W87</f>
        <v>4</v>
      </c>
      <c r="X197" s="51">
        <v>0</v>
      </c>
      <c r="Y197" s="51">
        <v>380</v>
      </c>
      <c r="Z197" s="51">
        <f t="shared" si="46"/>
        <v>1900</v>
      </c>
    </row>
    <row r="198" spans="1:26" hidden="1">
      <c r="A198" s="34">
        <f>IF(D198=0,"",MAX($A$8:A197)+1)</f>
        <v>138</v>
      </c>
      <c r="B198" s="90" t="s">
        <v>155</v>
      </c>
      <c r="C198" s="38" t="s">
        <v>15</v>
      </c>
      <c r="D198" s="44">
        <f t="shared" si="45"/>
        <v>6</v>
      </c>
      <c r="E198" s="44">
        <v>0</v>
      </c>
      <c r="F198" s="44">
        <v>0</v>
      </c>
      <c r="G198" s="44">
        <v>0</v>
      </c>
      <c r="H198" s="44">
        <v>0</v>
      </c>
      <c r="I198" s="44">
        <v>1</v>
      </c>
      <c r="J198" s="44">
        <v>0</v>
      </c>
      <c r="K198" s="44">
        <v>0</v>
      </c>
      <c r="L198" s="44">
        <v>0</v>
      </c>
      <c r="M198" s="44">
        <v>0</v>
      </c>
      <c r="N198" s="44">
        <v>0</v>
      </c>
      <c r="O198" s="44">
        <v>1</v>
      </c>
      <c r="P198" s="44">
        <v>1</v>
      </c>
      <c r="Q198" s="44">
        <v>0</v>
      </c>
      <c r="R198" s="44">
        <v>1</v>
      </c>
      <c r="S198" s="44">
        <v>0</v>
      </c>
      <c r="T198" s="44">
        <v>1</v>
      </c>
      <c r="U198" s="44">
        <v>1</v>
      </c>
      <c r="V198" s="44">
        <v>0</v>
      </c>
      <c r="W198" s="44">
        <v>0</v>
      </c>
      <c r="X198" s="51">
        <f>4350</f>
        <v>4350</v>
      </c>
      <c r="Y198" s="51">
        <v>0</v>
      </c>
      <c r="Z198" s="51">
        <f t="shared" si="46"/>
        <v>26100</v>
      </c>
    </row>
    <row r="199" spans="1:26" ht="23" hidden="1">
      <c r="A199" s="34">
        <f>IF(D199=0,"",MAX($A$8:A198)+1)</f>
        <v>139</v>
      </c>
      <c r="B199" s="90" t="s">
        <v>156</v>
      </c>
      <c r="C199" s="38" t="s">
        <v>15</v>
      </c>
      <c r="D199" s="44">
        <f t="shared" si="45"/>
        <v>6</v>
      </c>
      <c r="E199" s="44">
        <v>0</v>
      </c>
      <c r="F199" s="44">
        <v>0</v>
      </c>
      <c r="G199" s="44">
        <v>0</v>
      </c>
      <c r="H199" s="44">
        <v>0</v>
      </c>
      <c r="I199" s="44">
        <v>1</v>
      </c>
      <c r="J199" s="44">
        <v>0</v>
      </c>
      <c r="K199" s="44">
        <v>0</v>
      </c>
      <c r="L199" s="44">
        <v>0</v>
      </c>
      <c r="M199" s="44">
        <v>0</v>
      </c>
      <c r="N199" s="44">
        <v>0</v>
      </c>
      <c r="O199" s="44">
        <v>1</v>
      </c>
      <c r="P199" s="44">
        <v>1</v>
      </c>
      <c r="Q199" s="44">
        <v>0</v>
      </c>
      <c r="R199" s="44">
        <v>1</v>
      </c>
      <c r="S199" s="44">
        <v>0</v>
      </c>
      <c r="T199" s="44">
        <v>1</v>
      </c>
      <c r="U199" s="44">
        <v>1</v>
      </c>
      <c r="V199" s="44">
        <v>0</v>
      </c>
      <c r="W199" s="44">
        <v>0</v>
      </c>
      <c r="X199" s="51">
        <v>16800</v>
      </c>
      <c r="Y199" s="51">
        <v>0</v>
      </c>
      <c r="Z199" s="51">
        <f t="shared" si="46"/>
        <v>100800</v>
      </c>
    </row>
    <row r="200" spans="1:26" hidden="1">
      <c r="A200" s="34">
        <f>IF(D200=0,"",MAX($A$8:A199)+1)</f>
        <v>140</v>
      </c>
      <c r="B200" s="90" t="s">
        <v>159</v>
      </c>
      <c r="C200" s="38" t="s">
        <v>33</v>
      </c>
      <c r="D200" s="44">
        <f t="shared" si="45"/>
        <v>11</v>
      </c>
      <c r="E200" s="44">
        <v>1</v>
      </c>
      <c r="F200" s="44">
        <v>0</v>
      </c>
      <c r="G200" s="44">
        <v>0</v>
      </c>
      <c r="H200" s="44">
        <v>0</v>
      </c>
      <c r="I200" s="44">
        <v>1</v>
      </c>
      <c r="J200" s="44">
        <v>1</v>
      </c>
      <c r="K200" s="44">
        <v>1</v>
      </c>
      <c r="L200" s="44">
        <v>1</v>
      </c>
      <c r="M200" s="44">
        <v>2</v>
      </c>
      <c r="N200" s="44">
        <v>1</v>
      </c>
      <c r="O200" s="44">
        <v>0</v>
      </c>
      <c r="P200" s="44">
        <v>0</v>
      </c>
      <c r="Q200" s="44">
        <v>1</v>
      </c>
      <c r="R200" s="44">
        <v>0</v>
      </c>
      <c r="S200" s="44">
        <v>1</v>
      </c>
      <c r="T200" s="44">
        <v>0</v>
      </c>
      <c r="U200" s="44">
        <v>0</v>
      </c>
      <c r="V200" s="44">
        <v>1</v>
      </c>
      <c r="W200" s="44">
        <v>0</v>
      </c>
      <c r="X200" s="51">
        <v>350</v>
      </c>
      <c r="Y200" s="51">
        <v>250</v>
      </c>
      <c r="Z200" s="51">
        <f t="shared" si="46"/>
        <v>6600</v>
      </c>
    </row>
    <row r="201" spans="1:26" hidden="1">
      <c r="A201" s="34">
        <f>IF(D201=0,"",MAX($A$8:A200)+1)</f>
        <v>141</v>
      </c>
      <c r="B201" s="90" t="s">
        <v>160</v>
      </c>
      <c r="C201" s="38" t="s">
        <v>33</v>
      </c>
      <c r="D201" s="44">
        <f t="shared" si="45"/>
        <v>11</v>
      </c>
      <c r="E201" s="44">
        <v>1</v>
      </c>
      <c r="F201" s="44">
        <v>0</v>
      </c>
      <c r="G201" s="44">
        <v>0</v>
      </c>
      <c r="H201" s="44">
        <v>0</v>
      </c>
      <c r="I201" s="44">
        <v>1</v>
      </c>
      <c r="J201" s="44">
        <v>1</v>
      </c>
      <c r="K201" s="44">
        <v>1</v>
      </c>
      <c r="L201" s="44">
        <v>1</v>
      </c>
      <c r="M201" s="44">
        <v>2</v>
      </c>
      <c r="N201" s="44">
        <v>1</v>
      </c>
      <c r="O201" s="44">
        <v>1</v>
      </c>
      <c r="P201" s="44">
        <v>0</v>
      </c>
      <c r="Q201" s="44">
        <v>0</v>
      </c>
      <c r="R201" s="44">
        <v>0</v>
      </c>
      <c r="S201" s="44">
        <v>1</v>
      </c>
      <c r="T201" s="44">
        <v>0</v>
      </c>
      <c r="U201" s="44">
        <v>0</v>
      </c>
      <c r="V201" s="44">
        <v>1</v>
      </c>
      <c r="W201" s="44">
        <v>0</v>
      </c>
      <c r="X201" s="51">
        <v>470</v>
      </c>
      <c r="Y201" s="51">
        <v>850</v>
      </c>
      <c r="Z201" s="51">
        <f t="shared" si="46"/>
        <v>14520</v>
      </c>
    </row>
    <row r="202" spans="1:26" hidden="1">
      <c r="A202" s="34">
        <f>IF(D202=0,"",MAX($A$8:A201)+1)</f>
        <v>142</v>
      </c>
      <c r="B202" s="90" t="s">
        <v>17</v>
      </c>
      <c r="C202" s="38" t="s">
        <v>15</v>
      </c>
      <c r="D202" s="44">
        <f t="shared" si="45"/>
        <v>19</v>
      </c>
      <c r="E202" s="44">
        <v>1</v>
      </c>
      <c r="F202" s="44">
        <v>1</v>
      </c>
      <c r="G202" s="44">
        <v>1</v>
      </c>
      <c r="H202" s="44">
        <v>1</v>
      </c>
      <c r="I202" s="44">
        <v>1</v>
      </c>
      <c r="J202" s="44">
        <v>1</v>
      </c>
      <c r="K202" s="44">
        <v>1</v>
      </c>
      <c r="L202" s="44">
        <v>1</v>
      </c>
      <c r="M202" s="44">
        <v>1</v>
      </c>
      <c r="N202" s="44">
        <v>1</v>
      </c>
      <c r="O202" s="44">
        <v>1</v>
      </c>
      <c r="P202" s="44">
        <v>1</v>
      </c>
      <c r="Q202" s="44">
        <v>1</v>
      </c>
      <c r="R202" s="44">
        <v>1</v>
      </c>
      <c r="S202" s="44">
        <v>1</v>
      </c>
      <c r="T202" s="44">
        <v>1</v>
      </c>
      <c r="U202" s="44">
        <v>1</v>
      </c>
      <c r="V202" s="44">
        <v>1</v>
      </c>
      <c r="W202" s="44">
        <v>1</v>
      </c>
      <c r="X202" s="51">
        <v>1500</v>
      </c>
      <c r="Y202" s="51">
        <v>3500</v>
      </c>
      <c r="Z202" s="51">
        <f t="shared" si="46"/>
        <v>95000</v>
      </c>
    </row>
    <row r="203" spans="1:26" hidden="1">
      <c r="A203" s="34">
        <f>IF(D203=0,"",MAX($A$8:A202)+1)</f>
        <v>143</v>
      </c>
      <c r="B203" s="90" t="s">
        <v>154</v>
      </c>
      <c r="C203" s="38" t="s">
        <v>15</v>
      </c>
      <c r="D203" s="44">
        <f t="shared" si="45"/>
        <v>19</v>
      </c>
      <c r="E203" s="44">
        <v>1</v>
      </c>
      <c r="F203" s="44">
        <v>1</v>
      </c>
      <c r="G203" s="44">
        <v>1</v>
      </c>
      <c r="H203" s="44">
        <v>1</v>
      </c>
      <c r="I203" s="44">
        <v>1</v>
      </c>
      <c r="J203" s="44">
        <v>1</v>
      </c>
      <c r="K203" s="44">
        <v>1</v>
      </c>
      <c r="L203" s="44">
        <v>1</v>
      </c>
      <c r="M203" s="44">
        <v>1</v>
      </c>
      <c r="N203" s="44">
        <v>1</v>
      </c>
      <c r="O203" s="44">
        <v>1</v>
      </c>
      <c r="P203" s="44">
        <v>1</v>
      </c>
      <c r="Q203" s="44">
        <v>1</v>
      </c>
      <c r="R203" s="44">
        <v>1</v>
      </c>
      <c r="S203" s="44">
        <v>1</v>
      </c>
      <c r="T203" s="44">
        <v>1</v>
      </c>
      <c r="U203" s="44">
        <v>1</v>
      </c>
      <c r="V203" s="44">
        <v>1</v>
      </c>
      <c r="W203" s="44">
        <v>1</v>
      </c>
      <c r="X203" s="51">
        <v>6500</v>
      </c>
      <c r="Y203" s="51">
        <v>0</v>
      </c>
      <c r="Z203" s="51">
        <f t="shared" si="46"/>
        <v>123500</v>
      </c>
    </row>
    <row r="204" spans="1:26" hidden="1">
      <c r="A204" s="34">
        <f>IF(D204=0,"",MAX($A$8:A203)+1)</f>
        <v>144</v>
      </c>
      <c r="B204" s="90" t="s">
        <v>21</v>
      </c>
      <c r="C204" s="38" t="s">
        <v>15</v>
      </c>
      <c r="D204" s="44">
        <f t="shared" si="45"/>
        <v>19</v>
      </c>
      <c r="E204" s="44">
        <v>1</v>
      </c>
      <c r="F204" s="44">
        <v>1</v>
      </c>
      <c r="G204" s="44">
        <v>1</v>
      </c>
      <c r="H204" s="44">
        <v>1</v>
      </c>
      <c r="I204" s="44">
        <v>1</v>
      </c>
      <c r="J204" s="44">
        <v>1</v>
      </c>
      <c r="K204" s="44">
        <v>1</v>
      </c>
      <c r="L204" s="44">
        <v>1</v>
      </c>
      <c r="M204" s="44">
        <v>1</v>
      </c>
      <c r="N204" s="44">
        <v>1</v>
      </c>
      <c r="O204" s="44">
        <v>1</v>
      </c>
      <c r="P204" s="44">
        <v>1</v>
      </c>
      <c r="Q204" s="44">
        <v>1</v>
      </c>
      <c r="R204" s="44">
        <v>1</v>
      </c>
      <c r="S204" s="44">
        <v>1</v>
      </c>
      <c r="T204" s="44">
        <v>1</v>
      </c>
      <c r="U204" s="44">
        <v>1</v>
      </c>
      <c r="V204" s="44">
        <v>1</v>
      </c>
      <c r="W204" s="44">
        <v>1</v>
      </c>
      <c r="X204" s="51">
        <v>4500</v>
      </c>
      <c r="Y204" s="51">
        <v>0</v>
      </c>
      <c r="Z204" s="51">
        <f t="shared" si="46"/>
        <v>85500</v>
      </c>
    </row>
    <row r="205" spans="1:26" hidden="1">
      <c r="A205" s="34">
        <f>IF(D205=0,"",MAX($A$8:A204)+1)</f>
        <v>145</v>
      </c>
      <c r="B205" s="98" t="s">
        <v>174</v>
      </c>
      <c r="C205" s="38" t="s">
        <v>15</v>
      </c>
      <c r="D205" s="44">
        <f t="shared" si="45"/>
        <v>6</v>
      </c>
      <c r="E205" s="44">
        <v>0</v>
      </c>
      <c r="F205" s="44">
        <v>0</v>
      </c>
      <c r="G205" s="44">
        <v>0</v>
      </c>
      <c r="H205" s="44">
        <v>0</v>
      </c>
      <c r="I205" s="44">
        <v>1</v>
      </c>
      <c r="J205" s="44">
        <v>0</v>
      </c>
      <c r="K205" s="44">
        <v>0</v>
      </c>
      <c r="L205" s="44">
        <v>0</v>
      </c>
      <c r="M205" s="44">
        <v>0</v>
      </c>
      <c r="N205" s="44">
        <v>0</v>
      </c>
      <c r="O205" s="44">
        <v>1</v>
      </c>
      <c r="P205" s="44">
        <v>1</v>
      </c>
      <c r="Q205" s="44">
        <v>0</v>
      </c>
      <c r="R205" s="44">
        <v>1</v>
      </c>
      <c r="S205" s="44">
        <v>0</v>
      </c>
      <c r="T205" s="44">
        <v>1</v>
      </c>
      <c r="U205" s="44">
        <v>1</v>
      </c>
      <c r="V205" s="44">
        <v>0</v>
      </c>
      <c r="W205" s="44">
        <v>0</v>
      </c>
      <c r="X205" s="51">
        <v>0</v>
      </c>
      <c r="Y205" s="51">
        <v>0</v>
      </c>
      <c r="Z205" s="51">
        <f t="shared" si="46"/>
        <v>0</v>
      </c>
    </row>
    <row r="206" spans="1:26" hidden="1">
      <c r="A206" s="34">
        <f>IF(D206=0,"",MAX($A$8:A205)+1)</f>
        <v>146</v>
      </c>
      <c r="B206" s="90" t="s">
        <v>16</v>
      </c>
      <c r="C206" s="38" t="s">
        <v>15</v>
      </c>
      <c r="D206" s="44">
        <f t="shared" si="45"/>
        <v>19</v>
      </c>
      <c r="E206" s="44">
        <v>1</v>
      </c>
      <c r="F206" s="44">
        <v>1</v>
      </c>
      <c r="G206" s="44">
        <v>1</v>
      </c>
      <c r="H206" s="44">
        <v>1</v>
      </c>
      <c r="I206" s="44">
        <v>1</v>
      </c>
      <c r="J206" s="44">
        <v>1</v>
      </c>
      <c r="K206" s="44">
        <v>1</v>
      </c>
      <c r="L206" s="44">
        <v>1</v>
      </c>
      <c r="M206" s="44">
        <v>1</v>
      </c>
      <c r="N206" s="44">
        <v>1</v>
      </c>
      <c r="O206" s="44">
        <v>1</v>
      </c>
      <c r="P206" s="44">
        <v>1</v>
      </c>
      <c r="Q206" s="44">
        <v>1</v>
      </c>
      <c r="R206" s="44">
        <v>1</v>
      </c>
      <c r="S206" s="44">
        <v>1</v>
      </c>
      <c r="T206" s="44">
        <v>1</v>
      </c>
      <c r="U206" s="44">
        <v>1</v>
      </c>
      <c r="V206" s="44">
        <v>1</v>
      </c>
      <c r="W206" s="44">
        <v>1</v>
      </c>
      <c r="X206" s="51">
        <v>4850</v>
      </c>
      <c r="Y206" s="51">
        <v>0</v>
      </c>
      <c r="Z206" s="51">
        <f t="shared" si="46"/>
        <v>92150</v>
      </c>
    </row>
    <row r="207" spans="1:26" ht="23" hidden="1">
      <c r="A207" s="34">
        <f>IF(D207=0,"",MAX($A$8:A206)+1)</f>
        <v>147</v>
      </c>
      <c r="B207" s="90" t="s">
        <v>158</v>
      </c>
      <c r="C207" s="38" t="s">
        <v>13</v>
      </c>
      <c r="D207" s="44">
        <f t="shared" si="45"/>
        <v>46</v>
      </c>
      <c r="E207" s="44">
        <v>3</v>
      </c>
      <c r="F207" s="44">
        <v>3</v>
      </c>
      <c r="G207" s="44">
        <v>4</v>
      </c>
      <c r="H207" s="44">
        <v>4</v>
      </c>
      <c r="I207" s="44">
        <v>3</v>
      </c>
      <c r="J207" s="44">
        <v>2</v>
      </c>
      <c r="K207" s="44">
        <v>2</v>
      </c>
      <c r="L207" s="44">
        <v>3</v>
      </c>
      <c r="M207" s="44">
        <v>4</v>
      </c>
      <c r="N207" s="44">
        <v>3</v>
      </c>
      <c r="O207" s="44">
        <v>1</v>
      </c>
      <c r="P207" s="44">
        <v>3</v>
      </c>
      <c r="Q207" s="44">
        <v>1</v>
      </c>
      <c r="R207" s="44">
        <v>4</v>
      </c>
      <c r="S207" s="44">
        <v>1</v>
      </c>
      <c r="T207" s="44">
        <v>1</v>
      </c>
      <c r="U207" s="44">
        <v>1</v>
      </c>
      <c r="V207" s="44">
        <v>3</v>
      </c>
      <c r="W207" s="44">
        <v>0</v>
      </c>
      <c r="X207" s="51">
        <v>350</v>
      </c>
      <c r="Y207" s="51">
        <v>400</v>
      </c>
      <c r="Z207" s="51">
        <f t="shared" si="46"/>
        <v>34500</v>
      </c>
    </row>
    <row r="208" spans="1:26" hidden="1">
      <c r="A208" s="34" t="str">
        <f>IF(D208=0,"",MAX($A$8:A207)+1)</f>
        <v/>
      </c>
      <c r="B208" s="90"/>
      <c r="C208" s="38"/>
      <c r="D208" s="44"/>
      <c r="E208" s="44"/>
      <c r="F208" s="44"/>
      <c r="G208" s="44"/>
      <c r="H208" s="44"/>
      <c r="I208" s="44"/>
      <c r="J208" s="44"/>
      <c r="K208" s="44"/>
      <c r="L208" s="44"/>
      <c r="M208" s="44"/>
      <c r="N208" s="44"/>
      <c r="O208" s="44"/>
      <c r="P208" s="44"/>
      <c r="Q208" s="44"/>
      <c r="R208" s="44"/>
      <c r="S208" s="44"/>
      <c r="T208" s="44"/>
      <c r="U208" s="44"/>
      <c r="V208" s="44"/>
      <c r="W208" s="44"/>
      <c r="X208" s="51"/>
      <c r="Y208" s="51"/>
      <c r="Z208" s="51"/>
    </row>
    <row r="209" spans="1:27" s="15" customFormat="1" hidden="1">
      <c r="A209" s="35"/>
      <c r="B209" s="99"/>
      <c r="C209" s="39"/>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spans="1:27">
      <c r="A210" s="36" t="str">
        <f>UPPER(CONCATENATE("Součet ",B184))</f>
        <v>SOUČET OSTATNÍ POLOŽKY</v>
      </c>
      <c r="B210" s="100"/>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52">
        <f>SUBTOTAL(9,Z184:Z208)</f>
        <v>0</v>
      </c>
    </row>
    <row r="211" spans="1:27" hidden="1">
      <c r="A211" s="56" t="s">
        <v>47</v>
      </c>
      <c r="C211" s="43"/>
      <c r="D211" s="50"/>
      <c r="E211" s="50"/>
      <c r="F211" s="50"/>
      <c r="G211" s="50"/>
      <c r="H211" s="50"/>
      <c r="I211" s="50"/>
      <c r="J211" s="50"/>
      <c r="K211" s="50"/>
      <c r="L211" s="50"/>
      <c r="M211" s="50"/>
      <c r="N211" s="50"/>
      <c r="O211" s="50"/>
      <c r="P211" s="50"/>
      <c r="Q211" s="50"/>
      <c r="R211" s="50"/>
      <c r="S211" s="50"/>
      <c r="T211" s="50"/>
      <c r="U211" s="50"/>
      <c r="V211" s="50"/>
      <c r="W211" s="50"/>
    </row>
    <row r="212" spans="1:27" s="21" customFormat="1" ht="15.5">
      <c r="A212" s="55" t="s">
        <v>47</v>
      </c>
      <c r="B212" s="101" t="s">
        <v>10</v>
      </c>
      <c r="C212" s="28"/>
      <c r="D212" s="29"/>
      <c r="E212" s="29"/>
      <c r="F212" s="29"/>
      <c r="G212" s="29"/>
      <c r="H212" s="29"/>
      <c r="I212" s="29"/>
      <c r="J212" s="29"/>
      <c r="K212" s="29"/>
      <c r="L212" s="29"/>
      <c r="M212" s="29"/>
      <c r="N212" s="29"/>
      <c r="O212" s="29"/>
      <c r="P212" s="29"/>
      <c r="Q212" s="29"/>
      <c r="R212" s="29"/>
      <c r="S212" s="29"/>
      <c r="T212" s="29"/>
      <c r="U212" s="29"/>
      <c r="V212" s="29"/>
      <c r="W212" s="29"/>
      <c r="X212" s="29"/>
      <c r="Y212" s="29"/>
      <c r="Z212" s="30">
        <f>SUBTOTAL(9,Z1:Z211)</f>
        <v>3030486</v>
      </c>
      <c r="AA212" s="103"/>
    </row>
    <row r="213" spans="1:27" s="21" customFormat="1" ht="15.5">
      <c r="A213" s="55" t="s">
        <v>47</v>
      </c>
      <c r="B213" s="101" t="s">
        <v>11</v>
      </c>
      <c r="C213" s="28"/>
      <c r="D213" s="29"/>
      <c r="E213" s="29"/>
      <c r="F213" s="29"/>
      <c r="G213" s="29"/>
      <c r="H213" s="29"/>
      <c r="I213" s="29"/>
      <c r="J213" s="29"/>
      <c r="K213" s="29"/>
      <c r="L213" s="29"/>
      <c r="M213" s="29"/>
      <c r="N213" s="29"/>
      <c r="O213" s="29"/>
      <c r="P213" s="29"/>
      <c r="Q213" s="29"/>
      <c r="R213" s="29"/>
      <c r="S213" s="29"/>
      <c r="T213" s="29"/>
      <c r="U213" s="29"/>
      <c r="V213" s="29"/>
      <c r="W213" s="29"/>
      <c r="X213" s="29"/>
      <c r="Y213" s="29"/>
      <c r="Z213" s="30">
        <f>Z212*0.21</f>
        <v>636402.05999999994</v>
      </c>
    </row>
    <row r="214" spans="1:27" s="21" customFormat="1" ht="15.5">
      <c r="A214" s="55" t="s">
        <v>47</v>
      </c>
      <c r="B214" s="102" t="s">
        <v>12</v>
      </c>
      <c r="C214" s="28"/>
      <c r="D214" s="29"/>
      <c r="E214" s="29"/>
      <c r="F214" s="29"/>
      <c r="G214" s="29"/>
      <c r="H214" s="29"/>
      <c r="I214" s="29"/>
      <c r="J214" s="29"/>
      <c r="K214" s="29"/>
      <c r="L214" s="29"/>
      <c r="M214" s="29"/>
      <c r="N214" s="29"/>
      <c r="O214" s="29"/>
      <c r="P214" s="29"/>
      <c r="Q214" s="29"/>
      <c r="R214" s="29"/>
      <c r="S214" s="29"/>
      <c r="T214" s="29"/>
      <c r="U214" s="29"/>
      <c r="V214" s="29"/>
      <c r="W214" s="29"/>
      <c r="X214" s="29"/>
      <c r="Y214" s="29"/>
      <c r="Z214" s="31">
        <f>SUM(Z212:Z213)</f>
        <v>3666888.06</v>
      </c>
    </row>
    <row r="215" spans="1:27">
      <c r="A215" s="37"/>
      <c r="Y215" s="18"/>
      <c r="Z215" s="18"/>
    </row>
    <row r="216" spans="1:27" ht="15.5">
      <c r="A216" s="37"/>
      <c r="Y216" s="18"/>
      <c r="Z216" s="19"/>
      <c r="AA216" s="20"/>
    </row>
    <row r="217" spans="1:27">
      <c r="A217" s="37"/>
      <c r="Y217" s="18"/>
      <c r="Z217" s="18"/>
      <c r="AA217" s="20"/>
    </row>
    <row r="218" spans="1:27">
      <c r="A218" s="37"/>
      <c r="D218" s="62"/>
      <c r="E218" s="62"/>
      <c r="Y218" s="18"/>
      <c r="Z218" s="18"/>
    </row>
    <row r="219" spans="1:27">
      <c r="A219" s="37"/>
      <c r="Y219" s="18"/>
      <c r="Z219" s="18"/>
    </row>
    <row r="220" spans="1:27">
      <c r="Y220" s="18"/>
      <c r="Z220" s="18"/>
    </row>
    <row r="221" spans="1:27">
      <c r="Y221" s="18"/>
      <c r="Z221" s="18"/>
    </row>
    <row r="222" spans="1:27">
      <c r="Y222" s="18"/>
      <c r="Z222" s="18"/>
    </row>
    <row r="223" spans="1:27">
      <c r="Y223" s="18"/>
      <c r="Z223" s="18"/>
    </row>
  </sheetData>
  <autoFilter ref="A7:Z214">
    <filterColumn colId="25">
      <customFilters>
        <customFilter operator="greaterThan" val="150000"/>
      </customFilters>
    </filterColumn>
  </autoFilter>
  <printOptions horizontalCentered="1"/>
  <pageMargins left="0.70866141732283472" right="0.70866141732283472" top="0.74803149606299213" bottom="0.74803149606299213" header="0.31496062992125984" footer="0.31496062992125984"/>
  <pageSetup paperSize="9" scale="84" firstPageNumber="2" fitToHeight="10" orientation="landscape" useFirstPageNumber="1" horizontalDpi="4294967292" r:id="rId1"/>
  <headerFooter alignWithMargins="0">
    <oddHeader>&amp;C&amp;F</oddHeader>
    <oddFooter>&amp;L&amp;A&amp;CStrana &amp;P/&amp;N+1&amp;R29.6.2018</oddFooter>
  </headerFooter>
  <rowBreaks count="1" manualBreakCount="1">
    <brk id="183" max="28" man="1"/>
  </rowBreaks>
  <drawing r:id="rId2"/>
</worksheet>
</file>

<file path=xl/worksheets/sheet3.xml><?xml version="1.0" encoding="utf-8"?>
<worksheet xmlns="http://schemas.openxmlformats.org/spreadsheetml/2006/main" xmlns:r="http://schemas.openxmlformats.org/officeDocument/2006/relationships">
  <sheetPr>
    <pageSetUpPr fitToPage="1"/>
  </sheetPr>
  <dimension ref="A1:K28"/>
  <sheetViews>
    <sheetView workbookViewId="0">
      <selection activeCell="G23" sqref="G23"/>
    </sheetView>
  </sheetViews>
  <sheetFormatPr defaultColWidth="15.7265625" defaultRowHeight="14.5"/>
  <cols>
    <col min="1" max="1" width="4.1796875" customWidth="1"/>
    <col min="2" max="2" width="69" customWidth="1"/>
    <col min="3" max="3" width="4" bestFit="1" customWidth="1"/>
    <col min="4" max="4" width="5" bestFit="1" customWidth="1"/>
    <col min="5" max="5" width="12.453125" bestFit="1" customWidth="1"/>
    <col min="6" max="6" width="11.453125" bestFit="1" customWidth="1"/>
    <col min="7" max="7" width="17.7265625" bestFit="1" customWidth="1"/>
  </cols>
  <sheetData>
    <row r="1" spans="1:7" ht="15.5">
      <c r="A1" s="53" t="s">
        <v>230</v>
      </c>
      <c r="B1" s="83"/>
      <c r="C1" s="5"/>
      <c r="D1" s="5"/>
      <c r="E1" s="5"/>
      <c r="F1" s="5"/>
      <c r="G1" s="5"/>
    </row>
    <row r="2" spans="1:7" ht="15.5">
      <c r="A2" s="53" t="s">
        <v>50</v>
      </c>
      <c r="B2" s="83"/>
      <c r="C2" s="5"/>
      <c r="D2" s="5"/>
      <c r="E2" s="5"/>
      <c r="F2" s="5"/>
      <c r="G2" s="5"/>
    </row>
    <row r="3" spans="1:7" ht="16" thickBot="1">
      <c r="A3" s="81" t="s">
        <v>228</v>
      </c>
      <c r="B3" s="84"/>
      <c r="C3" s="6"/>
      <c r="D3" s="6"/>
      <c r="E3" s="6"/>
      <c r="F3" s="6"/>
      <c r="G3" s="6"/>
    </row>
    <row r="4" spans="1:7" ht="16" thickTop="1">
      <c r="A4" s="7"/>
      <c r="B4" s="85"/>
      <c r="C4" s="8"/>
      <c r="D4" s="8"/>
      <c r="E4" s="8"/>
      <c r="F4" s="8"/>
      <c r="G4" s="8"/>
    </row>
    <row r="5" spans="1:7">
      <c r="A5" s="32"/>
      <c r="B5" s="33"/>
      <c r="C5" s="32" t="s">
        <v>0</v>
      </c>
      <c r="D5" s="33" t="s">
        <v>212</v>
      </c>
      <c r="E5" s="33" t="s">
        <v>7</v>
      </c>
      <c r="F5" s="33" t="s">
        <v>7</v>
      </c>
      <c r="G5" s="33" t="s">
        <v>7</v>
      </c>
    </row>
    <row r="6" spans="1:7" ht="15" thickBot="1">
      <c r="A6" s="22"/>
      <c r="B6" s="24"/>
      <c r="C6" s="23"/>
      <c r="D6" s="24"/>
      <c r="E6" s="25" t="s">
        <v>8</v>
      </c>
      <c r="F6" s="25" t="s">
        <v>9</v>
      </c>
      <c r="G6" s="25" t="s">
        <v>2</v>
      </c>
    </row>
    <row r="7" spans="1:7" ht="15" thickTop="1">
      <c r="A7" s="58" t="s">
        <v>47</v>
      </c>
      <c r="B7" s="86"/>
      <c r="C7" s="11"/>
      <c r="D7" s="12"/>
      <c r="E7" s="12"/>
      <c r="F7" s="12"/>
      <c r="G7" s="12"/>
    </row>
    <row r="8" spans="1:7">
      <c r="A8" s="59" t="s">
        <v>47</v>
      </c>
      <c r="B8" s="87" t="s">
        <v>3</v>
      </c>
      <c r="C8" s="26"/>
      <c r="D8" s="26"/>
      <c r="E8" s="26"/>
      <c r="F8" s="26"/>
      <c r="G8" s="26"/>
    </row>
    <row r="9" spans="1:7">
      <c r="A9" s="34"/>
      <c r="B9" s="88" t="s">
        <v>45</v>
      </c>
      <c r="C9" s="38"/>
      <c r="D9" s="44"/>
      <c r="E9" s="51"/>
      <c r="F9" s="51"/>
      <c r="G9" s="51"/>
    </row>
    <row r="10" spans="1:7" ht="46">
      <c r="A10" s="34">
        <v>1</v>
      </c>
      <c r="B10" s="109" t="s">
        <v>262</v>
      </c>
      <c r="C10" s="38" t="s">
        <v>13</v>
      </c>
      <c r="D10" s="44">
        <v>2</v>
      </c>
      <c r="E10" s="61"/>
      <c r="F10" s="51"/>
      <c r="G10" s="51">
        <f>SUM(D10:D10)*SUM(E10:F10)</f>
        <v>0</v>
      </c>
    </row>
    <row r="11" spans="1:7">
      <c r="A11" s="34">
        <f>+A10+1</f>
        <v>2</v>
      </c>
      <c r="B11" s="109" t="s">
        <v>231</v>
      </c>
      <c r="C11" s="38" t="s">
        <v>13</v>
      </c>
      <c r="D11" s="44">
        <v>1</v>
      </c>
      <c r="E11" s="61"/>
      <c r="F11" s="51"/>
      <c r="G11" s="51">
        <f t="shared" ref="G11:G21" si="0">SUM(D11:D11)*SUM(E11:F11)</f>
        <v>0</v>
      </c>
    </row>
    <row r="12" spans="1:7">
      <c r="A12" s="34">
        <f t="shared" ref="A12:A21" si="1">+A11+1</f>
        <v>3</v>
      </c>
      <c r="B12" s="109" t="s">
        <v>236</v>
      </c>
      <c r="C12" s="38" t="s">
        <v>13</v>
      </c>
      <c r="D12" s="44">
        <v>1</v>
      </c>
      <c r="E12" s="51"/>
      <c r="F12" s="51"/>
      <c r="G12" s="51">
        <f t="shared" si="0"/>
        <v>0</v>
      </c>
    </row>
    <row r="13" spans="1:7">
      <c r="A13" s="34">
        <f t="shared" si="1"/>
        <v>4</v>
      </c>
      <c r="B13" s="90" t="s">
        <v>211</v>
      </c>
      <c r="C13" s="38" t="s">
        <v>13</v>
      </c>
      <c r="D13" s="44">
        <v>2</v>
      </c>
      <c r="E13" s="61"/>
      <c r="F13" s="61"/>
      <c r="G13" s="51">
        <f t="shared" si="0"/>
        <v>0</v>
      </c>
    </row>
    <row r="14" spans="1:7">
      <c r="A14" s="34"/>
      <c r="B14" s="88" t="s">
        <v>148</v>
      </c>
      <c r="C14" s="38"/>
      <c r="D14" s="44"/>
      <c r="E14" s="61"/>
      <c r="F14" s="51"/>
      <c r="G14" s="51"/>
    </row>
    <row r="15" spans="1:7">
      <c r="A15" s="34">
        <v>1</v>
      </c>
      <c r="B15" s="90" t="s">
        <v>213</v>
      </c>
      <c r="C15" s="38" t="s">
        <v>15</v>
      </c>
      <c r="D15" s="44">
        <v>1</v>
      </c>
      <c r="E15" s="51"/>
      <c r="F15" s="51"/>
      <c r="G15" s="51">
        <f t="shared" si="0"/>
        <v>0</v>
      </c>
    </row>
    <row r="16" spans="1:7">
      <c r="A16" s="34">
        <f t="shared" si="1"/>
        <v>2</v>
      </c>
      <c r="B16" s="64" t="s">
        <v>214</v>
      </c>
      <c r="C16" s="38" t="s">
        <v>15</v>
      </c>
      <c r="D16" s="44">
        <v>2</v>
      </c>
      <c r="E16" s="61"/>
      <c r="F16" s="51"/>
      <c r="G16" s="51">
        <f t="shared" si="0"/>
        <v>0</v>
      </c>
    </row>
    <row r="17" spans="1:11">
      <c r="A17" s="34">
        <f t="shared" si="1"/>
        <v>3</v>
      </c>
      <c r="B17" s="90" t="s">
        <v>151</v>
      </c>
      <c r="C17" s="38" t="s">
        <v>14</v>
      </c>
      <c r="D17" s="44">
        <v>4</v>
      </c>
      <c r="E17" s="51"/>
      <c r="F17" s="51"/>
      <c r="G17" s="51">
        <f t="shared" si="0"/>
        <v>0</v>
      </c>
    </row>
    <row r="18" spans="1:11">
      <c r="A18" s="34">
        <f t="shared" si="1"/>
        <v>4</v>
      </c>
      <c r="B18" s="90" t="s">
        <v>24</v>
      </c>
      <c r="C18" s="38" t="s">
        <v>14</v>
      </c>
      <c r="D18" s="44">
        <v>2</v>
      </c>
      <c r="E18" s="51"/>
      <c r="F18" s="51"/>
      <c r="G18" s="51">
        <f t="shared" si="0"/>
        <v>0</v>
      </c>
    </row>
    <row r="19" spans="1:11">
      <c r="A19" s="34">
        <f t="shared" si="1"/>
        <v>5</v>
      </c>
      <c r="B19" s="90" t="s">
        <v>22</v>
      </c>
      <c r="C19" s="38" t="s">
        <v>15</v>
      </c>
      <c r="D19" s="44">
        <v>1</v>
      </c>
      <c r="E19" s="51"/>
      <c r="F19" s="51"/>
      <c r="G19" s="51">
        <f t="shared" si="0"/>
        <v>0</v>
      </c>
    </row>
    <row r="20" spans="1:11">
      <c r="A20" s="34">
        <f t="shared" si="1"/>
        <v>6</v>
      </c>
      <c r="B20" s="90" t="s">
        <v>161</v>
      </c>
      <c r="C20" s="38" t="s">
        <v>14</v>
      </c>
      <c r="D20" s="44">
        <v>1</v>
      </c>
      <c r="E20" s="51"/>
      <c r="F20" s="51"/>
      <c r="G20" s="51">
        <f t="shared" si="0"/>
        <v>0</v>
      </c>
    </row>
    <row r="21" spans="1:11">
      <c r="A21" s="34">
        <f t="shared" si="1"/>
        <v>7</v>
      </c>
      <c r="B21" s="90" t="s">
        <v>17</v>
      </c>
      <c r="C21" s="38" t="s">
        <v>15</v>
      </c>
      <c r="D21" s="44">
        <v>1</v>
      </c>
      <c r="E21" s="51"/>
      <c r="F21" s="51"/>
      <c r="G21" s="51">
        <f t="shared" si="0"/>
        <v>0</v>
      </c>
    </row>
    <row r="22" spans="1:11">
      <c r="A22" s="35"/>
      <c r="B22" s="91"/>
      <c r="C22" s="39"/>
      <c r="D22" s="45"/>
      <c r="E22" s="45"/>
      <c r="F22" s="45"/>
      <c r="G22" s="45"/>
    </row>
    <row r="23" spans="1:11">
      <c r="A23" s="59" t="s">
        <v>47</v>
      </c>
      <c r="B23" s="92"/>
      <c r="C23" s="27"/>
      <c r="D23" s="27"/>
      <c r="E23" s="27"/>
      <c r="F23" s="27"/>
      <c r="G23" s="52">
        <f>SUM(G10:G22)</f>
        <v>0</v>
      </c>
    </row>
    <row r="24" spans="1:11">
      <c r="A24" s="107"/>
      <c r="B24" s="93"/>
      <c r="C24" s="40"/>
      <c r="D24" s="46"/>
      <c r="E24" s="46"/>
      <c r="F24" s="46"/>
      <c r="G24" s="46"/>
      <c r="K24" t="s">
        <v>266</v>
      </c>
    </row>
    <row r="25" spans="1:11">
      <c r="A25" s="108" t="s">
        <v>47</v>
      </c>
      <c r="B25" s="97"/>
      <c r="C25" s="43"/>
      <c r="D25" s="50"/>
      <c r="E25" s="17"/>
      <c r="F25" s="17"/>
      <c r="G25" s="17"/>
    </row>
    <row r="26" spans="1:11" ht="15.5">
      <c r="A26" s="55" t="s">
        <v>47</v>
      </c>
      <c r="B26" s="101" t="s">
        <v>10</v>
      </c>
      <c r="C26" s="28"/>
      <c r="D26" s="29"/>
      <c r="E26" s="29"/>
      <c r="F26" s="29"/>
      <c r="G26" s="105">
        <f>+G23</f>
        <v>0</v>
      </c>
    </row>
    <row r="27" spans="1:11" ht="15.5">
      <c r="A27" s="55" t="s">
        <v>47</v>
      </c>
      <c r="B27" s="101" t="s">
        <v>11</v>
      </c>
      <c r="C27" s="28"/>
      <c r="D27" s="29"/>
      <c r="E27" s="29"/>
      <c r="F27" s="29"/>
      <c r="G27" s="30">
        <f>G26*0.21</f>
        <v>0</v>
      </c>
    </row>
    <row r="28" spans="1:11" ht="15.5">
      <c r="A28" s="55" t="s">
        <v>47</v>
      </c>
      <c r="B28" s="102" t="s">
        <v>12</v>
      </c>
      <c r="C28" s="28"/>
      <c r="D28" s="29"/>
      <c r="E28" s="29"/>
      <c r="F28" s="29"/>
      <c r="G28" s="31">
        <f>SUM(G26:G27)</f>
        <v>0</v>
      </c>
    </row>
  </sheetData>
  <pageMargins left="0.70866141732283472" right="0.70866141732283472" top="0.78740157480314965" bottom="0.78740157480314965"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G29"/>
  <sheetViews>
    <sheetView workbookViewId="0">
      <selection activeCell="E10" sqref="E10:F22"/>
    </sheetView>
  </sheetViews>
  <sheetFormatPr defaultColWidth="15.7265625" defaultRowHeight="14.5"/>
  <cols>
    <col min="1" max="1" width="4.1796875" customWidth="1"/>
    <col min="2" max="2" width="69" customWidth="1"/>
    <col min="3" max="3" width="4" bestFit="1" customWidth="1"/>
    <col min="4" max="4" width="5" bestFit="1" customWidth="1"/>
    <col min="5" max="5" width="12.453125" bestFit="1" customWidth="1"/>
    <col min="6" max="6" width="11.453125" bestFit="1" customWidth="1"/>
    <col min="7" max="7" width="17.7265625" bestFit="1" customWidth="1"/>
  </cols>
  <sheetData>
    <row r="1" spans="1:7" ht="15.5">
      <c r="A1" s="53" t="s">
        <v>233</v>
      </c>
      <c r="B1" s="83"/>
      <c r="C1" s="5"/>
      <c r="D1" s="5"/>
      <c r="E1" s="5"/>
      <c r="F1" s="5"/>
      <c r="G1" s="5"/>
    </row>
    <row r="2" spans="1:7" ht="15.5">
      <c r="A2" s="53" t="s">
        <v>50</v>
      </c>
      <c r="B2" s="83"/>
      <c r="C2" s="5"/>
      <c r="D2" s="5"/>
      <c r="E2" s="5"/>
      <c r="F2" s="5"/>
      <c r="G2" s="5"/>
    </row>
    <row r="3" spans="1:7" ht="16" thickBot="1">
      <c r="A3" s="81" t="s">
        <v>228</v>
      </c>
      <c r="B3" s="84"/>
      <c r="C3" s="6"/>
      <c r="D3" s="6"/>
      <c r="E3" s="6"/>
      <c r="F3" s="6"/>
      <c r="G3" s="6"/>
    </row>
    <row r="4" spans="1:7" ht="16" thickTop="1">
      <c r="A4" s="7"/>
      <c r="B4" s="85"/>
      <c r="C4" s="8"/>
      <c r="D4" s="8"/>
      <c r="E4" s="8"/>
      <c r="F4" s="8"/>
      <c r="G4" s="8"/>
    </row>
    <row r="5" spans="1:7">
      <c r="A5" s="32"/>
      <c r="B5" s="33"/>
      <c r="C5" s="32" t="s">
        <v>0</v>
      </c>
      <c r="D5" s="33" t="s">
        <v>212</v>
      </c>
      <c r="E5" s="33" t="s">
        <v>7</v>
      </c>
      <c r="F5" s="33" t="s">
        <v>7</v>
      </c>
      <c r="G5" s="33" t="s">
        <v>7</v>
      </c>
    </row>
    <row r="6" spans="1:7" ht="15" thickBot="1">
      <c r="A6" s="22"/>
      <c r="B6" s="24"/>
      <c r="C6" s="23"/>
      <c r="D6" s="24"/>
      <c r="E6" s="25" t="s">
        <v>8</v>
      </c>
      <c r="F6" s="25" t="s">
        <v>9</v>
      </c>
      <c r="G6" s="25" t="s">
        <v>2</v>
      </c>
    </row>
    <row r="7" spans="1:7" ht="15" thickTop="1">
      <c r="A7" s="58" t="s">
        <v>47</v>
      </c>
      <c r="B7" s="86"/>
      <c r="C7" s="11"/>
      <c r="D7" s="12"/>
      <c r="E7" s="12"/>
      <c r="F7" s="12"/>
      <c r="G7" s="12"/>
    </row>
    <row r="8" spans="1:7">
      <c r="A8" s="59" t="s">
        <v>47</v>
      </c>
      <c r="B8" s="87" t="s">
        <v>3</v>
      </c>
      <c r="C8" s="26"/>
      <c r="D8" s="26"/>
      <c r="E8" s="26"/>
      <c r="F8" s="26"/>
      <c r="G8" s="26"/>
    </row>
    <row r="9" spans="1:7">
      <c r="A9" s="34"/>
      <c r="B9" s="88" t="s">
        <v>45</v>
      </c>
      <c r="C9" s="38"/>
      <c r="D9" s="44"/>
      <c r="E9" s="51"/>
      <c r="F9" s="51"/>
      <c r="G9" s="51"/>
    </row>
    <row r="10" spans="1:7" ht="46">
      <c r="A10" s="34">
        <v>1</v>
      </c>
      <c r="B10" s="109" t="s">
        <v>232</v>
      </c>
      <c r="C10" s="38" t="s">
        <v>13</v>
      </c>
      <c r="D10" s="44">
        <v>2</v>
      </c>
      <c r="E10" s="61"/>
      <c r="F10" s="51"/>
      <c r="G10" s="51">
        <f>SUM(D10:D10)*SUM(E10:F10)</f>
        <v>0</v>
      </c>
    </row>
    <row r="11" spans="1:7" ht="80.5">
      <c r="A11" s="34">
        <f>+A10+1</f>
        <v>2</v>
      </c>
      <c r="B11" s="109" t="s">
        <v>263</v>
      </c>
      <c r="C11" s="38" t="s">
        <v>13</v>
      </c>
      <c r="D11" s="44">
        <v>1</v>
      </c>
      <c r="E11" s="61"/>
      <c r="F11" s="51"/>
      <c r="G11" s="51">
        <f>SUM(D11:D11)*SUM(E11:F11)</f>
        <v>0</v>
      </c>
    </row>
    <row r="12" spans="1:7">
      <c r="A12" s="34">
        <f t="shared" ref="A12:A22" si="0">+A11+1</f>
        <v>3</v>
      </c>
      <c r="B12" s="109" t="s">
        <v>231</v>
      </c>
      <c r="C12" s="38" t="s">
        <v>13</v>
      </c>
      <c r="D12" s="44">
        <v>1</v>
      </c>
      <c r="E12" s="61"/>
      <c r="F12" s="51"/>
      <c r="G12" s="51">
        <f t="shared" ref="G12:G22" si="1">SUM(D12:D12)*SUM(E12:F12)</f>
        <v>0</v>
      </c>
    </row>
    <row r="13" spans="1:7">
      <c r="A13" s="34">
        <f t="shared" si="0"/>
        <v>4</v>
      </c>
      <c r="B13" s="109" t="s">
        <v>237</v>
      </c>
      <c r="C13" s="38" t="s">
        <v>13</v>
      </c>
      <c r="D13" s="44">
        <v>1</v>
      </c>
      <c r="E13" s="51"/>
      <c r="F13" s="51"/>
      <c r="G13" s="51">
        <f t="shared" si="1"/>
        <v>0</v>
      </c>
    </row>
    <row r="14" spans="1:7">
      <c r="A14" s="34">
        <f t="shared" si="0"/>
        <v>5</v>
      </c>
      <c r="B14" s="90" t="s">
        <v>211</v>
      </c>
      <c r="C14" s="38" t="s">
        <v>13</v>
      </c>
      <c r="D14" s="44">
        <v>3</v>
      </c>
      <c r="E14" s="61"/>
      <c r="F14" s="61"/>
      <c r="G14" s="51">
        <f t="shared" si="1"/>
        <v>0</v>
      </c>
    </row>
    <row r="15" spans="1:7">
      <c r="A15" s="34"/>
      <c r="B15" s="88" t="s">
        <v>148</v>
      </c>
      <c r="C15" s="38"/>
      <c r="D15" s="44"/>
      <c r="E15" s="61"/>
      <c r="F15" s="51"/>
      <c r="G15" s="51"/>
    </row>
    <row r="16" spans="1:7">
      <c r="A16" s="34">
        <v>1</v>
      </c>
      <c r="B16" s="90" t="s">
        <v>213</v>
      </c>
      <c r="C16" s="38" t="s">
        <v>15</v>
      </c>
      <c r="D16" s="44">
        <v>1</v>
      </c>
      <c r="E16" s="51"/>
      <c r="F16" s="51"/>
      <c r="G16" s="51">
        <f t="shared" si="1"/>
        <v>0</v>
      </c>
    </row>
    <row r="17" spans="1:7">
      <c r="A17" s="34">
        <f t="shared" si="0"/>
        <v>2</v>
      </c>
      <c r="B17" s="64" t="s">
        <v>214</v>
      </c>
      <c r="C17" s="38" t="s">
        <v>15</v>
      </c>
      <c r="D17" s="44">
        <v>3</v>
      </c>
      <c r="E17" s="61"/>
      <c r="F17" s="51"/>
      <c r="G17" s="51">
        <f t="shared" si="1"/>
        <v>0</v>
      </c>
    </row>
    <row r="18" spans="1:7">
      <c r="A18" s="34">
        <f t="shared" si="0"/>
        <v>3</v>
      </c>
      <c r="B18" s="90" t="s">
        <v>151</v>
      </c>
      <c r="C18" s="38" t="s">
        <v>14</v>
      </c>
      <c r="D18" s="44">
        <v>5</v>
      </c>
      <c r="E18" s="51"/>
      <c r="F18" s="51"/>
      <c r="G18" s="51">
        <f t="shared" si="1"/>
        <v>0</v>
      </c>
    </row>
    <row r="19" spans="1:7">
      <c r="A19" s="34">
        <f t="shared" si="0"/>
        <v>4</v>
      </c>
      <c r="B19" s="90" t="s">
        <v>24</v>
      </c>
      <c r="C19" s="38" t="s">
        <v>14</v>
      </c>
      <c r="D19" s="44">
        <v>2</v>
      </c>
      <c r="E19" s="51"/>
      <c r="F19" s="51"/>
      <c r="G19" s="51">
        <f t="shared" si="1"/>
        <v>0</v>
      </c>
    </row>
    <row r="20" spans="1:7">
      <c r="A20" s="34">
        <f t="shared" si="0"/>
        <v>5</v>
      </c>
      <c r="B20" s="90" t="s">
        <v>22</v>
      </c>
      <c r="C20" s="38" t="s">
        <v>15</v>
      </c>
      <c r="D20" s="44">
        <v>1</v>
      </c>
      <c r="E20" s="51"/>
      <c r="F20" s="51"/>
      <c r="G20" s="51">
        <f t="shared" si="1"/>
        <v>0</v>
      </c>
    </row>
    <row r="21" spans="1:7">
      <c r="A21" s="34">
        <f t="shared" si="0"/>
        <v>6</v>
      </c>
      <c r="B21" s="90" t="s">
        <v>161</v>
      </c>
      <c r="C21" s="38" t="s">
        <v>14</v>
      </c>
      <c r="D21" s="44">
        <v>1</v>
      </c>
      <c r="E21" s="51"/>
      <c r="F21" s="51"/>
      <c r="G21" s="51">
        <f t="shared" si="1"/>
        <v>0</v>
      </c>
    </row>
    <row r="22" spans="1:7">
      <c r="A22" s="34">
        <f t="shared" si="0"/>
        <v>7</v>
      </c>
      <c r="B22" s="90" t="s">
        <v>17</v>
      </c>
      <c r="C22" s="38" t="s">
        <v>15</v>
      </c>
      <c r="D22" s="44">
        <v>1</v>
      </c>
      <c r="E22" s="51"/>
      <c r="F22" s="51"/>
      <c r="G22" s="51">
        <f t="shared" si="1"/>
        <v>0</v>
      </c>
    </row>
    <row r="23" spans="1:7">
      <c r="A23" s="35"/>
      <c r="B23" s="91"/>
      <c r="C23" s="39"/>
      <c r="D23" s="45"/>
      <c r="E23" s="45"/>
      <c r="F23" s="45"/>
      <c r="G23" s="45"/>
    </row>
    <row r="24" spans="1:7">
      <c r="A24" s="59" t="s">
        <v>47</v>
      </c>
      <c r="B24" s="92"/>
      <c r="C24" s="27"/>
      <c r="D24" s="27"/>
      <c r="E24" s="27"/>
      <c r="F24" s="27"/>
      <c r="G24" s="52">
        <f>SUM(G10:G23)</f>
        <v>0</v>
      </c>
    </row>
    <row r="25" spans="1:7">
      <c r="A25" s="107"/>
      <c r="B25" s="93"/>
      <c r="C25" s="40"/>
      <c r="D25" s="46"/>
      <c r="E25" s="46"/>
      <c r="F25" s="46"/>
      <c r="G25" s="46"/>
    </row>
    <row r="26" spans="1:7">
      <c r="A26" s="108" t="s">
        <v>47</v>
      </c>
      <c r="B26" s="97"/>
      <c r="C26" s="43"/>
      <c r="D26" s="50"/>
      <c r="E26" s="17"/>
      <c r="F26" s="17"/>
      <c r="G26" s="17"/>
    </row>
    <row r="27" spans="1:7" ht="15.5">
      <c r="A27" s="55" t="s">
        <v>47</v>
      </c>
      <c r="B27" s="101" t="s">
        <v>10</v>
      </c>
      <c r="C27" s="28"/>
      <c r="D27" s="29"/>
      <c r="E27" s="29"/>
      <c r="F27" s="29"/>
      <c r="G27" s="105">
        <f>+G24</f>
        <v>0</v>
      </c>
    </row>
    <row r="28" spans="1:7" ht="15.5">
      <c r="A28" s="55" t="s">
        <v>47</v>
      </c>
      <c r="B28" s="101" t="s">
        <v>11</v>
      </c>
      <c r="C28" s="28"/>
      <c r="D28" s="29"/>
      <c r="E28" s="29"/>
      <c r="F28" s="29"/>
      <c r="G28" s="30">
        <f>G27*0.21</f>
        <v>0</v>
      </c>
    </row>
    <row r="29" spans="1:7" ht="15.5">
      <c r="A29" s="55" t="s">
        <v>47</v>
      </c>
      <c r="B29" s="102" t="s">
        <v>12</v>
      </c>
      <c r="C29" s="28"/>
      <c r="D29" s="29"/>
      <c r="E29" s="29"/>
      <c r="F29" s="29"/>
      <c r="G29" s="31">
        <f>SUM(G27:G28)</f>
        <v>0</v>
      </c>
    </row>
  </sheetData>
  <pageMargins left="0.70866141732283472" right="0.70866141732283472" top="0.78740157480314965" bottom="0.78740157480314965"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G28"/>
  <sheetViews>
    <sheetView workbookViewId="0">
      <selection activeCell="E10" sqref="E10:F21"/>
    </sheetView>
  </sheetViews>
  <sheetFormatPr defaultColWidth="15.7265625" defaultRowHeight="14.5"/>
  <cols>
    <col min="1" max="1" width="4.1796875" customWidth="1"/>
    <col min="2" max="2" width="69" customWidth="1"/>
    <col min="3" max="3" width="4" bestFit="1" customWidth="1"/>
    <col min="4" max="4" width="5" bestFit="1" customWidth="1"/>
    <col min="5" max="5" width="12.453125" bestFit="1" customWidth="1"/>
    <col min="6" max="6" width="11.453125" bestFit="1" customWidth="1"/>
    <col min="7" max="7" width="17.7265625" bestFit="1" customWidth="1"/>
  </cols>
  <sheetData>
    <row r="1" spans="1:7" ht="15.5">
      <c r="A1" s="53" t="s">
        <v>238</v>
      </c>
      <c r="B1" s="83"/>
      <c r="C1" s="5"/>
      <c r="D1" s="5"/>
      <c r="E1" s="5"/>
      <c r="F1" s="5"/>
      <c r="G1" s="5"/>
    </row>
    <row r="2" spans="1:7" ht="15.5">
      <c r="A2" s="53" t="s">
        <v>50</v>
      </c>
      <c r="B2" s="83"/>
      <c r="C2" s="5"/>
      <c r="D2" s="5"/>
      <c r="E2" s="5"/>
      <c r="F2" s="5"/>
      <c r="G2" s="5"/>
    </row>
    <row r="3" spans="1:7" ht="16" thickBot="1">
      <c r="A3" s="81" t="s">
        <v>228</v>
      </c>
      <c r="B3" s="84"/>
      <c r="C3" s="6"/>
      <c r="D3" s="6"/>
      <c r="E3" s="6"/>
      <c r="F3" s="6"/>
      <c r="G3" s="6"/>
    </row>
    <row r="4" spans="1:7" ht="16" thickTop="1">
      <c r="A4" s="7"/>
      <c r="B4" s="85"/>
      <c r="C4" s="8"/>
      <c r="D4" s="8"/>
      <c r="E4" s="8"/>
      <c r="F4" s="8"/>
      <c r="G4" s="8"/>
    </row>
    <row r="5" spans="1:7">
      <c r="A5" s="32"/>
      <c r="B5" s="33"/>
      <c r="C5" s="32" t="s">
        <v>0</v>
      </c>
      <c r="D5" s="33" t="s">
        <v>212</v>
      </c>
      <c r="E5" s="33" t="s">
        <v>7</v>
      </c>
      <c r="F5" s="33" t="s">
        <v>7</v>
      </c>
      <c r="G5" s="33" t="s">
        <v>7</v>
      </c>
    </row>
    <row r="6" spans="1:7" ht="15" thickBot="1">
      <c r="A6" s="22"/>
      <c r="B6" s="24"/>
      <c r="C6" s="23"/>
      <c r="D6" s="24"/>
      <c r="E6" s="25" t="s">
        <v>8</v>
      </c>
      <c r="F6" s="25" t="s">
        <v>9</v>
      </c>
      <c r="G6" s="25" t="s">
        <v>2</v>
      </c>
    </row>
    <row r="7" spans="1:7" ht="15" thickTop="1">
      <c r="A7" s="58" t="s">
        <v>47</v>
      </c>
      <c r="B7" s="86"/>
      <c r="C7" s="11"/>
      <c r="D7" s="12"/>
      <c r="E7" s="12"/>
      <c r="F7" s="12"/>
      <c r="G7" s="12"/>
    </row>
    <row r="8" spans="1:7">
      <c r="A8" s="59" t="s">
        <v>47</v>
      </c>
      <c r="B8" s="87" t="s">
        <v>3</v>
      </c>
      <c r="C8" s="26"/>
      <c r="D8" s="26"/>
      <c r="E8" s="26"/>
      <c r="F8" s="26"/>
      <c r="G8" s="26"/>
    </row>
    <row r="9" spans="1:7">
      <c r="A9" s="34"/>
      <c r="B9" s="88" t="s">
        <v>45</v>
      </c>
      <c r="C9" s="38"/>
      <c r="D9" s="44"/>
      <c r="E9" s="51"/>
      <c r="F9" s="51"/>
      <c r="G9" s="51"/>
    </row>
    <row r="10" spans="1:7" ht="80.5">
      <c r="A10" s="34">
        <v>1</v>
      </c>
      <c r="B10" s="109" t="s">
        <v>235</v>
      </c>
      <c r="C10" s="38" t="s">
        <v>13</v>
      </c>
      <c r="D10" s="44">
        <v>1</v>
      </c>
      <c r="E10" s="61"/>
      <c r="F10" s="51"/>
      <c r="G10" s="51">
        <f>SUM(D10:D10)*SUM(E10:F10)</f>
        <v>0</v>
      </c>
    </row>
    <row r="11" spans="1:7">
      <c r="A11" s="34">
        <f t="shared" ref="A11:A21" si="0">+A10+1</f>
        <v>2</v>
      </c>
      <c r="B11" s="109" t="s">
        <v>231</v>
      </c>
      <c r="C11" s="38" t="s">
        <v>13</v>
      </c>
      <c r="D11" s="44">
        <v>1</v>
      </c>
      <c r="E11" s="61"/>
      <c r="F11" s="51"/>
      <c r="G11" s="51">
        <f t="shared" ref="G11:G21" si="1">SUM(D11:D11)*SUM(E11:F11)</f>
        <v>0</v>
      </c>
    </row>
    <row r="12" spans="1:7">
      <c r="A12" s="34">
        <f t="shared" si="0"/>
        <v>3</v>
      </c>
      <c r="B12" s="109" t="s">
        <v>236</v>
      </c>
      <c r="C12" s="38" t="s">
        <v>13</v>
      </c>
      <c r="D12" s="44">
        <v>1</v>
      </c>
      <c r="E12" s="51"/>
      <c r="F12" s="51"/>
      <c r="G12" s="51">
        <f t="shared" si="1"/>
        <v>0</v>
      </c>
    </row>
    <row r="13" spans="1:7">
      <c r="A13" s="34">
        <f t="shared" si="0"/>
        <v>4</v>
      </c>
      <c r="B13" s="90" t="s">
        <v>211</v>
      </c>
      <c r="C13" s="38" t="s">
        <v>13</v>
      </c>
      <c r="D13" s="44">
        <v>1</v>
      </c>
      <c r="E13" s="61"/>
      <c r="F13" s="61"/>
      <c r="G13" s="51">
        <f t="shared" si="1"/>
        <v>0</v>
      </c>
    </row>
    <row r="14" spans="1:7">
      <c r="A14" s="34"/>
      <c r="B14" s="88" t="s">
        <v>148</v>
      </c>
      <c r="C14" s="38"/>
      <c r="D14" s="44"/>
      <c r="E14" s="61"/>
      <c r="F14" s="51"/>
      <c r="G14" s="51"/>
    </row>
    <row r="15" spans="1:7">
      <c r="A15" s="34">
        <v>1</v>
      </c>
      <c r="B15" s="90" t="s">
        <v>213</v>
      </c>
      <c r="C15" s="38" t="s">
        <v>15</v>
      </c>
      <c r="D15" s="44">
        <v>1</v>
      </c>
      <c r="E15" s="51"/>
      <c r="F15" s="51"/>
      <c r="G15" s="51">
        <f t="shared" si="1"/>
        <v>0</v>
      </c>
    </row>
    <row r="16" spans="1:7">
      <c r="A16" s="34">
        <f t="shared" si="0"/>
        <v>2</v>
      </c>
      <c r="B16" s="64" t="s">
        <v>214</v>
      </c>
      <c r="C16" s="38" t="s">
        <v>15</v>
      </c>
      <c r="D16" s="44">
        <v>2</v>
      </c>
      <c r="E16" s="61"/>
      <c r="F16" s="51"/>
      <c r="G16" s="51">
        <f t="shared" si="1"/>
        <v>0</v>
      </c>
    </row>
    <row r="17" spans="1:7">
      <c r="A17" s="34">
        <f t="shared" si="0"/>
        <v>3</v>
      </c>
      <c r="B17" s="90" t="s">
        <v>151</v>
      </c>
      <c r="C17" s="38" t="s">
        <v>14</v>
      </c>
      <c r="D17" s="44">
        <v>5</v>
      </c>
      <c r="E17" s="51"/>
      <c r="F17" s="51"/>
      <c r="G17" s="51">
        <f t="shared" si="1"/>
        <v>0</v>
      </c>
    </row>
    <row r="18" spans="1:7">
      <c r="A18" s="34">
        <f t="shared" si="0"/>
        <v>4</v>
      </c>
      <c r="B18" s="90" t="s">
        <v>24</v>
      </c>
      <c r="C18" s="38" t="s">
        <v>14</v>
      </c>
      <c r="D18" s="44">
        <v>2</v>
      </c>
      <c r="E18" s="51"/>
      <c r="F18" s="51"/>
      <c r="G18" s="51">
        <f t="shared" si="1"/>
        <v>0</v>
      </c>
    </row>
    <row r="19" spans="1:7">
      <c r="A19" s="34">
        <f t="shared" si="0"/>
        <v>5</v>
      </c>
      <c r="B19" s="90" t="s">
        <v>22</v>
      </c>
      <c r="C19" s="38" t="s">
        <v>15</v>
      </c>
      <c r="D19" s="44">
        <v>1</v>
      </c>
      <c r="E19" s="51"/>
      <c r="F19" s="51"/>
      <c r="G19" s="51">
        <f t="shared" si="1"/>
        <v>0</v>
      </c>
    </row>
    <row r="20" spans="1:7">
      <c r="A20" s="34">
        <f t="shared" si="0"/>
        <v>6</v>
      </c>
      <c r="B20" s="90" t="s">
        <v>161</v>
      </c>
      <c r="C20" s="38" t="s">
        <v>14</v>
      </c>
      <c r="D20" s="44">
        <v>1</v>
      </c>
      <c r="E20" s="51"/>
      <c r="F20" s="51"/>
      <c r="G20" s="51">
        <f t="shared" si="1"/>
        <v>0</v>
      </c>
    </row>
    <row r="21" spans="1:7">
      <c r="A21" s="34">
        <f t="shared" si="0"/>
        <v>7</v>
      </c>
      <c r="B21" s="90" t="s">
        <v>17</v>
      </c>
      <c r="C21" s="38" t="s">
        <v>15</v>
      </c>
      <c r="D21" s="44">
        <v>1</v>
      </c>
      <c r="E21" s="51"/>
      <c r="F21" s="51"/>
      <c r="G21" s="51">
        <f t="shared" si="1"/>
        <v>0</v>
      </c>
    </row>
    <row r="22" spans="1:7">
      <c r="A22" s="35"/>
      <c r="B22" s="91"/>
      <c r="C22" s="39"/>
      <c r="D22" s="45"/>
      <c r="E22" s="45"/>
      <c r="F22" s="45"/>
      <c r="G22" s="45"/>
    </row>
    <row r="23" spans="1:7">
      <c r="A23" s="59" t="s">
        <v>47</v>
      </c>
      <c r="B23" s="92"/>
      <c r="C23" s="27"/>
      <c r="D23" s="27"/>
      <c r="E23" s="27"/>
      <c r="F23" s="27"/>
      <c r="G23" s="52">
        <f>SUM(G10:G22)</f>
        <v>0</v>
      </c>
    </row>
    <row r="24" spans="1:7">
      <c r="A24" s="107"/>
      <c r="B24" s="93"/>
      <c r="C24" s="40"/>
      <c r="D24" s="46"/>
      <c r="E24" s="46"/>
      <c r="F24" s="46"/>
      <c r="G24" s="46"/>
    </row>
    <row r="25" spans="1:7">
      <c r="A25" s="108" t="s">
        <v>47</v>
      </c>
      <c r="B25" s="97"/>
      <c r="C25" s="43"/>
      <c r="D25" s="50"/>
      <c r="E25" s="17"/>
      <c r="F25" s="17"/>
      <c r="G25" s="17"/>
    </row>
    <row r="26" spans="1:7" ht="15.5">
      <c r="A26" s="55" t="s">
        <v>47</v>
      </c>
      <c r="B26" s="101" t="s">
        <v>10</v>
      </c>
      <c r="C26" s="28"/>
      <c r="D26" s="29"/>
      <c r="E26" s="29"/>
      <c r="F26" s="29"/>
      <c r="G26" s="105">
        <f>+G23</f>
        <v>0</v>
      </c>
    </row>
    <row r="27" spans="1:7" ht="15.5">
      <c r="A27" s="55" t="s">
        <v>47</v>
      </c>
      <c r="B27" s="101" t="s">
        <v>11</v>
      </c>
      <c r="C27" s="28"/>
      <c r="D27" s="29"/>
      <c r="E27" s="29"/>
      <c r="F27" s="29"/>
      <c r="G27" s="30">
        <f>G26*0.21</f>
        <v>0</v>
      </c>
    </row>
    <row r="28" spans="1:7" ht="15.5">
      <c r="A28" s="55" t="s">
        <v>47</v>
      </c>
      <c r="B28" s="102" t="s">
        <v>12</v>
      </c>
      <c r="C28" s="28"/>
      <c r="D28" s="29"/>
      <c r="E28" s="29"/>
      <c r="F28" s="29"/>
      <c r="G28" s="31">
        <f>SUM(G26:G27)</f>
        <v>0</v>
      </c>
    </row>
  </sheetData>
  <pageMargins left="0.70866141732283472" right="0.70866141732283472" top="0.78740157480314965" bottom="0.78740157480314965"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G29"/>
  <sheetViews>
    <sheetView workbookViewId="0">
      <selection activeCell="E10" sqref="E10:F22"/>
    </sheetView>
  </sheetViews>
  <sheetFormatPr defaultColWidth="15.7265625" defaultRowHeight="14.5"/>
  <cols>
    <col min="1" max="1" width="4.1796875" customWidth="1"/>
    <col min="2" max="2" width="69" customWidth="1"/>
    <col min="3" max="3" width="4" bestFit="1" customWidth="1"/>
    <col min="4" max="4" width="5" bestFit="1" customWidth="1"/>
    <col min="5" max="5" width="12.453125" bestFit="1" customWidth="1"/>
    <col min="6" max="6" width="11.453125" bestFit="1" customWidth="1"/>
    <col min="7" max="7" width="17.7265625" bestFit="1" customWidth="1"/>
  </cols>
  <sheetData>
    <row r="1" spans="1:7" ht="15.5">
      <c r="A1" s="53" t="s">
        <v>240</v>
      </c>
      <c r="B1" s="83"/>
      <c r="C1" s="5"/>
      <c r="D1" s="5"/>
      <c r="E1" s="5"/>
      <c r="F1" s="5"/>
      <c r="G1" s="5"/>
    </row>
    <row r="2" spans="1:7" ht="15.5">
      <c r="A2" s="53" t="s">
        <v>50</v>
      </c>
      <c r="B2" s="83"/>
      <c r="C2" s="5"/>
      <c r="D2" s="5"/>
      <c r="E2" s="5"/>
      <c r="F2" s="5"/>
      <c r="G2" s="5"/>
    </row>
    <row r="3" spans="1:7" ht="16" thickBot="1">
      <c r="A3" s="81" t="s">
        <v>228</v>
      </c>
      <c r="B3" s="84"/>
      <c r="C3" s="6"/>
      <c r="D3" s="6"/>
      <c r="E3" s="6"/>
      <c r="F3" s="6"/>
      <c r="G3" s="6"/>
    </row>
    <row r="4" spans="1:7" ht="16" thickTop="1">
      <c r="A4" s="7"/>
      <c r="B4" s="85"/>
      <c r="C4" s="8"/>
      <c r="D4" s="8"/>
      <c r="E4" s="8"/>
      <c r="F4" s="8"/>
      <c r="G4" s="8"/>
    </row>
    <row r="5" spans="1:7">
      <c r="A5" s="32"/>
      <c r="B5" s="33"/>
      <c r="C5" s="32" t="s">
        <v>0</v>
      </c>
      <c r="D5" s="33" t="s">
        <v>212</v>
      </c>
      <c r="E5" s="33" t="s">
        <v>7</v>
      </c>
      <c r="F5" s="33" t="s">
        <v>7</v>
      </c>
      <c r="G5" s="33" t="s">
        <v>7</v>
      </c>
    </row>
    <row r="6" spans="1:7" ht="15" thickBot="1">
      <c r="A6" s="22"/>
      <c r="B6" s="24"/>
      <c r="C6" s="23"/>
      <c r="D6" s="24"/>
      <c r="E6" s="25" t="s">
        <v>8</v>
      </c>
      <c r="F6" s="25" t="s">
        <v>9</v>
      </c>
      <c r="G6" s="25" t="s">
        <v>2</v>
      </c>
    </row>
    <row r="7" spans="1:7" ht="15" thickTop="1">
      <c r="A7" s="58" t="s">
        <v>47</v>
      </c>
      <c r="B7" s="86"/>
      <c r="C7" s="11"/>
      <c r="D7" s="12"/>
      <c r="E7" s="12"/>
      <c r="F7" s="12"/>
      <c r="G7" s="12"/>
    </row>
    <row r="8" spans="1:7">
      <c r="A8" s="59" t="s">
        <v>47</v>
      </c>
      <c r="B8" s="87" t="s">
        <v>3</v>
      </c>
      <c r="C8" s="26"/>
      <c r="D8" s="26"/>
      <c r="E8" s="26"/>
      <c r="F8" s="26"/>
      <c r="G8" s="26"/>
    </row>
    <row r="9" spans="1:7">
      <c r="A9" s="34"/>
      <c r="B9" s="88" t="s">
        <v>45</v>
      </c>
      <c r="C9" s="38"/>
      <c r="D9" s="44"/>
      <c r="E9" s="51"/>
      <c r="F9" s="51"/>
      <c r="G9" s="51"/>
    </row>
    <row r="10" spans="1:7" ht="46">
      <c r="A10" s="34">
        <v>1</v>
      </c>
      <c r="B10" s="109" t="s">
        <v>232</v>
      </c>
      <c r="C10" s="38" t="s">
        <v>13</v>
      </c>
      <c r="D10" s="44">
        <v>2</v>
      </c>
      <c r="E10" s="61"/>
      <c r="F10" s="51"/>
      <c r="G10" s="51">
        <f>SUM(D10:D10)*SUM(E10:F10)</f>
        <v>0</v>
      </c>
    </row>
    <row r="11" spans="1:7">
      <c r="A11" s="34">
        <f>+A10+1</f>
        <v>2</v>
      </c>
      <c r="B11" s="109" t="s">
        <v>231</v>
      </c>
      <c r="C11" s="38" t="s">
        <v>13</v>
      </c>
      <c r="D11" s="44">
        <v>1</v>
      </c>
      <c r="E11" s="61"/>
      <c r="F11" s="51"/>
      <c r="G11" s="51">
        <f t="shared" ref="G11:G22" si="0">SUM(D11:D11)*SUM(E11:F11)</f>
        <v>0</v>
      </c>
    </row>
    <row r="12" spans="1:7">
      <c r="A12" s="34">
        <f t="shared" ref="A12:A14" si="1">+A11+1</f>
        <v>3</v>
      </c>
      <c r="B12" s="109" t="s">
        <v>236</v>
      </c>
      <c r="C12" s="38" t="s">
        <v>13</v>
      </c>
      <c r="D12" s="44">
        <v>1</v>
      </c>
      <c r="E12" s="51"/>
      <c r="F12" s="51"/>
      <c r="G12" s="51">
        <f t="shared" ref="G12" si="2">SUM(D12:D12)*SUM(E12:F12)</f>
        <v>0</v>
      </c>
    </row>
    <row r="13" spans="1:7">
      <c r="A13" s="34">
        <f t="shared" si="1"/>
        <v>4</v>
      </c>
      <c r="B13" s="109" t="s">
        <v>242</v>
      </c>
      <c r="C13" s="38" t="s">
        <v>13</v>
      </c>
      <c r="D13" s="44">
        <v>1</v>
      </c>
      <c r="E13" s="51"/>
      <c r="F13" s="51"/>
      <c r="G13" s="51">
        <f t="shared" si="0"/>
        <v>0</v>
      </c>
    </row>
    <row r="14" spans="1:7">
      <c r="A14" s="34">
        <f t="shared" si="1"/>
        <v>5</v>
      </c>
      <c r="B14" s="90" t="s">
        <v>211</v>
      </c>
      <c r="C14" s="38" t="s">
        <v>13</v>
      </c>
      <c r="D14" s="44">
        <v>2</v>
      </c>
      <c r="E14" s="61"/>
      <c r="F14" s="61"/>
      <c r="G14" s="51">
        <f t="shared" si="0"/>
        <v>0</v>
      </c>
    </row>
    <row r="15" spans="1:7">
      <c r="A15" s="34"/>
      <c r="B15" s="88" t="s">
        <v>148</v>
      </c>
      <c r="C15" s="38"/>
      <c r="D15" s="44"/>
      <c r="E15" s="61"/>
      <c r="F15" s="51"/>
      <c r="G15" s="51"/>
    </row>
    <row r="16" spans="1:7">
      <c r="A16" s="34">
        <v>1</v>
      </c>
      <c r="B16" s="90" t="s">
        <v>213</v>
      </c>
      <c r="C16" s="38" t="s">
        <v>15</v>
      </c>
      <c r="D16" s="44">
        <v>1</v>
      </c>
      <c r="E16" s="51"/>
      <c r="F16" s="51"/>
      <c r="G16" s="51">
        <f t="shared" si="0"/>
        <v>0</v>
      </c>
    </row>
    <row r="17" spans="1:7">
      <c r="A17" s="34">
        <f t="shared" ref="A17:A22" si="3">+A16+1</f>
        <v>2</v>
      </c>
      <c r="B17" s="64" t="s">
        <v>214</v>
      </c>
      <c r="C17" s="38" t="s">
        <v>15</v>
      </c>
      <c r="D17" s="44">
        <v>2</v>
      </c>
      <c r="E17" s="61"/>
      <c r="F17" s="51"/>
      <c r="G17" s="51">
        <f t="shared" si="0"/>
        <v>0</v>
      </c>
    </row>
    <row r="18" spans="1:7">
      <c r="A18" s="34">
        <f t="shared" si="3"/>
        <v>3</v>
      </c>
      <c r="B18" s="90" t="s">
        <v>151</v>
      </c>
      <c r="C18" s="38" t="s">
        <v>14</v>
      </c>
      <c r="D18" s="44">
        <v>4</v>
      </c>
      <c r="E18" s="51"/>
      <c r="F18" s="51"/>
      <c r="G18" s="51">
        <f t="shared" si="0"/>
        <v>0</v>
      </c>
    </row>
    <row r="19" spans="1:7">
      <c r="A19" s="34">
        <f t="shared" si="3"/>
        <v>4</v>
      </c>
      <c r="B19" s="90" t="s">
        <v>24</v>
      </c>
      <c r="C19" s="38" t="s">
        <v>14</v>
      </c>
      <c r="D19" s="44">
        <v>2</v>
      </c>
      <c r="E19" s="51"/>
      <c r="F19" s="51"/>
      <c r="G19" s="51">
        <f t="shared" si="0"/>
        <v>0</v>
      </c>
    </row>
    <row r="20" spans="1:7">
      <c r="A20" s="34">
        <f t="shared" si="3"/>
        <v>5</v>
      </c>
      <c r="B20" s="90" t="s">
        <v>22</v>
      </c>
      <c r="C20" s="38" t="s">
        <v>15</v>
      </c>
      <c r="D20" s="44">
        <v>1</v>
      </c>
      <c r="E20" s="51"/>
      <c r="F20" s="51"/>
      <c r="G20" s="51">
        <f t="shared" si="0"/>
        <v>0</v>
      </c>
    </row>
    <row r="21" spans="1:7">
      <c r="A21" s="34">
        <f t="shared" si="3"/>
        <v>6</v>
      </c>
      <c r="B21" s="90" t="s">
        <v>161</v>
      </c>
      <c r="C21" s="38" t="s">
        <v>14</v>
      </c>
      <c r="D21" s="44">
        <v>1</v>
      </c>
      <c r="E21" s="51"/>
      <c r="F21" s="51"/>
      <c r="G21" s="51">
        <f t="shared" si="0"/>
        <v>0</v>
      </c>
    </row>
    <row r="22" spans="1:7">
      <c r="A22" s="34">
        <f t="shared" si="3"/>
        <v>7</v>
      </c>
      <c r="B22" s="90" t="s">
        <v>17</v>
      </c>
      <c r="C22" s="38" t="s">
        <v>15</v>
      </c>
      <c r="D22" s="44">
        <v>1</v>
      </c>
      <c r="E22" s="51"/>
      <c r="F22" s="51"/>
      <c r="G22" s="51">
        <f t="shared" si="0"/>
        <v>0</v>
      </c>
    </row>
    <row r="23" spans="1:7">
      <c r="A23" s="35"/>
      <c r="B23" s="91"/>
      <c r="C23" s="39"/>
      <c r="D23" s="45"/>
      <c r="E23" s="45"/>
      <c r="F23" s="45"/>
      <c r="G23" s="45"/>
    </row>
    <row r="24" spans="1:7">
      <c r="A24" s="59" t="s">
        <v>47</v>
      </c>
      <c r="B24" s="92"/>
      <c r="C24" s="27"/>
      <c r="D24" s="27"/>
      <c r="E24" s="27"/>
      <c r="F24" s="27"/>
      <c r="G24" s="52">
        <f>SUM(G10:G23)</f>
        <v>0</v>
      </c>
    </row>
    <row r="25" spans="1:7">
      <c r="A25" s="107"/>
      <c r="B25" s="93"/>
      <c r="C25" s="40"/>
      <c r="D25" s="46"/>
      <c r="E25" s="46"/>
      <c r="F25" s="46"/>
      <c r="G25" s="46"/>
    </row>
    <row r="26" spans="1:7">
      <c r="A26" s="108" t="s">
        <v>47</v>
      </c>
      <c r="B26" s="97"/>
      <c r="C26" s="43"/>
      <c r="D26" s="50"/>
      <c r="E26" s="17"/>
      <c r="F26" s="17"/>
      <c r="G26" s="17"/>
    </row>
    <row r="27" spans="1:7" ht="15.5">
      <c r="A27" s="55" t="s">
        <v>47</v>
      </c>
      <c r="B27" s="101" t="s">
        <v>10</v>
      </c>
      <c r="C27" s="28"/>
      <c r="D27" s="29"/>
      <c r="E27" s="29"/>
      <c r="F27" s="29"/>
      <c r="G27" s="105">
        <f>+G24</f>
        <v>0</v>
      </c>
    </row>
    <row r="28" spans="1:7" ht="15.5">
      <c r="A28" s="55" t="s">
        <v>47</v>
      </c>
      <c r="B28" s="101" t="s">
        <v>11</v>
      </c>
      <c r="C28" s="28"/>
      <c r="D28" s="29"/>
      <c r="E28" s="29"/>
      <c r="F28" s="29"/>
      <c r="G28" s="30">
        <f>G27*0.21</f>
        <v>0</v>
      </c>
    </row>
    <row r="29" spans="1:7" ht="15.5">
      <c r="A29" s="55" t="s">
        <v>47</v>
      </c>
      <c r="B29" s="102" t="s">
        <v>12</v>
      </c>
      <c r="C29" s="28"/>
      <c r="D29" s="29"/>
      <c r="E29" s="29"/>
      <c r="F29" s="29"/>
      <c r="G29" s="31">
        <f>SUM(G27:G28)</f>
        <v>0</v>
      </c>
    </row>
  </sheetData>
  <pageMargins left="0.70866141732283472" right="0.70866141732283472" top="0.78740157480314965" bottom="0.78740157480314965"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G28"/>
  <sheetViews>
    <sheetView workbookViewId="0">
      <selection activeCell="E10" sqref="E10:F21"/>
    </sheetView>
  </sheetViews>
  <sheetFormatPr defaultColWidth="15.7265625" defaultRowHeight="14.5"/>
  <cols>
    <col min="1" max="1" width="4.1796875" customWidth="1"/>
    <col min="2" max="2" width="69" customWidth="1"/>
    <col min="3" max="3" width="4" bestFit="1" customWidth="1"/>
    <col min="4" max="4" width="5" bestFit="1" customWidth="1"/>
    <col min="5" max="5" width="12.453125" bestFit="1" customWidth="1"/>
    <col min="6" max="6" width="11.453125" bestFit="1" customWidth="1"/>
    <col min="7" max="7" width="17.7265625" bestFit="1" customWidth="1"/>
  </cols>
  <sheetData>
    <row r="1" spans="1:7" ht="15.5">
      <c r="A1" s="53" t="s">
        <v>243</v>
      </c>
      <c r="B1" s="83"/>
      <c r="C1" s="5"/>
      <c r="D1" s="5"/>
      <c r="E1" s="5"/>
      <c r="F1" s="5"/>
      <c r="G1" s="5"/>
    </row>
    <row r="2" spans="1:7" ht="15.5">
      <c r="A2" s="53" t="s">
        <v>50</v>
      </c>
      <c r="B2" s="83"/>
      <c r="C2" s="5"/>
      <c r="D2" s="5"/>
      <c r="E2" s="5"/>
      <c r="F2" s="5"/>
      <c r="G2" s="5"/>
    </row>
    <row r="3" spans="1:7" ht="16" thickBot="1">
      <c r="A3" s="81" t="s">
        <v>228</v>
      </c>
      <c r="B3" s="84"/>
      <c r="C3" s="6"/>
      <c r="D3" s="6"/>
      <c r="E3" s="6"/>
      <c r="F3" s="6"/>
      <c r="G3" s="6"/>
    </row>
    <row r="4" spans="1:7" ht="16" thickTop="1">
      <c r="A4" s="7"/>
      <c r="B4" s="85"/>
      <c r="C4" s="8"/>
      <c r="D4" s="8"/>
      <c r="E4" s="8"/>
      <c r="F4" s="8"/>
      <c r="G4" s="8"/>
    </row>
    <row r="5" spans="1:7">
      <c r="A5" s="32"/>
      <c r="B5" s="33"/>
      <c r="C5" s="32" t="s">
        <v>0</v>
      </c>
      <c r="D5" s="33" t="s">
        <v>212</v>
      </c>
      <c r="E5" s="33" t="s">
        <v>7</v>
      </c>
      <c r="F5" s="33" t="s">
        <v>7</v>
      </c>
      <c r="G5" s="33" t="s">
        <v>7</v>
      </c>
    </row>
    <row r="6" spans="1:7" ht="15" thickBot="1">
      <c r="A6" s="22"/>
      <c r="B6" s="24"/>
      <c r="C6" s="23"/>
      <c r="D6" s="24"/>
      <c r="E6" s="25" t="s">
        <v>8</v>
      </c>
      <c r="F6" s="25" t="s">
        <v>9</v>
      </c>
      <c r="G6" s="25" t="s">
        <v>2</v>
      </c>
    </row>
    <row r="7" spans="1:7" ht="15" thickTop="1">
      <c r="A7" s="58" t="s">
        <v>47</v>
      </c>
      <c r="B7" s="86"/>
      <c r="C7" s="11"/>
      <c r="D7" s="12"/>
      <c r="E7" s="12"/>
      <c r="F7" s="12"/>
      <c r="G7" s="12"/>
    </row>
    <row r="8" spans="1:7">
      <c r="A8" s="59" t="s">
        <v>47</v>
      </c>
      <c r="B8" s="87" t="s">
        <v>3</v>
      </c>
      <c r="C8" s="26"/>
      <c r="D8" s="26"/>
      <c r="E8" s="26"/>
      <c r="F8" s="26"/>
      <c r="G8" s="26"/>
    </row>
    <row r="9" spans="1:7">
      <c r="A9" s="34"/>
      <c r="B9" s="88" t="s">
        <v>45</v>
      </c>
      <c r="C9" s="38"/>
      <c r="D9" s="44"/>
      <c r="E9" s="51"/>
      <c r="F9" s="51"/>
      <c r="G9" s="51"/>
    </row>
    <row r="10" spans="1:7" ht="46">
      <c r="A10" s="34">
        <v>1</v>
      </c>
      <c r="B10" s="109" t="s">
        <v>232</v>
      </c>
      <c r="C10" s="38" t="s">
        <v>13</v>
      </c>
      <c r="D10" s="44">
        <v>2</v>
      </c>
      <c r="E10" s="61"/>
      <c r="F10" s="51"/>
      <c r="G10" s="51">
        <f>SUM(D10:D10)*SUM(E10:F10)</f>
        <v>0</v>
      </c>
    </row>
    <row r="11" spans="1:7">
      <c r="A11" s="34">
        <f>+A10+1</f>
        <v>2</v>
      </c>
      <c r="B11" s="109" t="s">
        <v>231</v>
      </c>
      <c r="C11" s="38" t="s">
        <v>13</v>
      </c>
      <c r="D11" s="44">
        <v>1</v>
      </c>
      <c r="E11" s="61"/>
      <c r="F11" s="51"/>
      <c r="G11" s="51">
        <f t="shared" ref="G11:G21" si="0">SUM(D11:D11)*SUM(E11:F11)</f>
        <v>0</v>
      </c>
    </row>
    <row r="12" spans="1:7">
      <c r="A12" s="34">
        <f t="shared" ref="A12:A21" si="1">+A11+1</f>
        <v>3</v>
      </c>
      <c r="B12" s="109" t="s">
        <v>236</v>
      </c>
      <c r="C12" s="38" t="s">
        <v>13</v>
      </c>
      <c r="D12" s="44">
        <v>1</v>
      </c>
      <c r="E12" s="51"/>
      <c r="F12" s="51"/>
      <c r="G12" s="51">
        <f t="shared" si="0"/>
        <v>0</v>
      </c>
    </row>
    <row r="13" spans="1:7">
      <c r="A13" s="34">
        <f t="shared" si="1"/>
        <v>4</v>
      </c>
      <c r="B13" s="90" t="s">
        <v>211</v>
      </c>
      <c r="C13" s="38" t="s">
        <v>13</v>
      </c>
      <c r="D13" s="44">
        <v>2</v>
      </c>
      <c r="E13" s="61"/>
      <c r="F13" s="61"/>
      <c r="G13" s="51">
        <f t="shared" si="0"/>
        <v>0</v>
      </c>
    </row>
    <row r="14" spans="1:7">
      <c r="A14" s="34"/>
      <c r="B14" s="88" t="s">
        <v>148</v>
      </c>
      <c r="C14" s="38"/>
      <c r="D14" s="44"/>
      <c r="E14" s="61"/>
      <c r="F14" s="51"/>
      <c r="G14" s="51"/>
    </row>
    <row r="15" spans="1:7">
      <c r="A15" s="34">
        <v>1</v>
      </c>
      <c r="B15" s="90" t="s">
        <v>213</v>
      </c>
      <c r="C15" s="38" t="s">
        <v>15</v>
      </c>
      <c r="D15" s="44">
        <v>1</v>
      </c>
      <c r="E15" s="51"/>
      <c r="F15" s="51"/>
      <c r="G15" s="51">
        <f t="shared" si="0"/>
        <v>0</v>
      </c>
    </row>
    <row r="16" spans="1:7">
      <c r="A16" s="34">
        <f t="shared" si="1"/>
        <v>2</v>
      </c>
      <c r="B16" s="64" t="s">
        <v>214</v>
      </c>
      <c r="C16" s="38" t="s">
        <v>15</v>
      </c>
      <c r="D16" s="44">
        <v>2</v>
      </c>
      <c r="E16" s="61"/>
      <c r="F16" s="51"/>
      <c r="G16" s="51">
        <f t="shared" si="0"/>
        <v>0</v>
      </c>
    </row>
    <row r="17" spans="1:7">
      <c r="A17" s="34">
        <f t="shared" si="1"/>
        <v>3</v>
      </c>
      <c r="B17" s="90" t="s">
        <v>151</v>
      </c>
      <c r="C17" s="38" t="s">
        <v>14</v>
      </c>
      <c r="D17" s="44">
        <v>4</v>
      </c>
      <c r="E17" s="51"/>
      <c r="F17" s="51"/>
      <c r="G17" s="51">
        <f t="shared" si="0"/>
        <v>0</v>
      </c>
    </row>
    <row r="18" spans="1:7">
      <c r="A18" s="34">
        <f t="shared" si="1"/>
        <v>4</v>
      </c>
      <c r="B18" s="90" t="s">
        <v>24</v>
      </c>
      <c r="C18" s="38" t="s">
        <v>14</v>
      </c>
      <c r="D18" s="44">
        <v>2</v>
      </c>
      <c r="E18" s="51"/>
      <c r="F18" s="51"/>
      <c r="G18" s="51">
        <f t="shared" si="0"/>
        <v>0</v>
      </c>
    </row>
    <row r="19" spans="1:7">
      <c r="A19" s="34">
        <f t="shared" si="1"/>
        <v>5</v>
      </c>
      <c r="B19" s="90" t="s">
        <v>22</v>
      </c>
      <c r="C19" s="38" t="s">
        <v>15</v>
      </c>
      <c r="D19" s="44">
        <v>1</v>
      </c>
      <c r="E19" s="51"/>
      <c r="F19" s="51"/>
      <c r="G19" s="51">
        <f t="shared" si="0"/>
        <v>0</v>
      </c>
    </row>
    <row r="20" spans="1:7">
      <c r="A20" s="34">
        <f t="shared" si="1"/>
        <v>6</v>
      </c>
      <c r="B20" s="90" t="s">
        <v>161</v>
      </c>
      <c r="C20" s="38" t="s">
        <v>14</v>
      </c>
      <c r="D20" s="44">
        <v>1</v>
      </c>
      <c r="E20" s="51"/>
      <c r="F20" s="51"/>
      <c r="G20" s="51">
        <f t="shared" si="0"/>
        <v>0</v>
      </c>
    </row>
    <row r="21" spans="1:7">
      <c r="A21" s="34">
        <f t="shared" si="1"/>
        <v>7</v>
      </c>
      <c r="B21" s="90" t="s">
        <v>17</v>
      </c>
      <c r="C21" s="38" t="s">
        <v>15</v>
      </c>
      <c r="D21" s="44">
        <v>1</v>
      </c>
      <c r="E21" s="51"/>
      <c r="F21" s="51"/>
      <c r="G21" s="51">
        <f t="shared" si="0"/>
        <v>0</v>
      </c>
    </row>
    <row r="22" spans="1:7">
      <c r="A22" s="35"/>
      <c r="B22" s="91"/>
      <c r="C22" s="39"/>
      <c r="D22" s="45"/>
      <c r="E22" s="45"/>
      <c r="F22" s="45"/>
      <c r="G22" s="45"/>
    </row>
    <row r="23" spans="1:7">
      <c r="A23" s="59" t="s">
        <v>47</v>
      </c>
      <c r="B23" s="92"/>
      <c r="C23" s="27"/>
      <c r="D23" s="27"/>
      <c r="E23" s="27"/>
      <c r="F23" s="27"/>
      <c r="G23" s="52">
        <f>SUM(G10:G22)</f>
        <v>0</v>
      </c>
    </row>
    <row r="24" spans="1:7">
      <c r="A24" s="107"/>
      <c r="B24" s="93"/>
      <c r="C24" s="40"/>
      <c r="D24" s="46"/>
      <c r="E24" s="46"/>
      <c r="F24" s="46"/>
      <c r="G24" s="46"/>
    </row>
    <row r="25" spans="1:7">
      <c r="A25" s="108" t="s">
        <v>47</v>
      </c>
      <c r="B25" s="97"/>
      <c r="C25" s="43"/>
      <c r="D25" s="50"/>
      <c r="E25" s="17"/>
      <c r="F25" s="17"/>
      <c r="G25" s="17"/>
    </row>
    <row r="26" spans="1:7" ht="15.5">
      <c r="A26" s="55" t="s">
        <v>47</v>
      </c>
      <c r="B26" s="101" t="s">
        <v>10</v>
      </c>
      <c r="C26" s="28"/>
      <c r="D26" s="29"/>
      <c r="E26" s="29"/>
      <c r="F26" s="29"/>
      <c r="G26" s="105">
        <f>+G23</f>
        <v>0</v>
      </c>
    </row>
    <row r="27" spans="1:7" ht="15.5">
      <c r="A27" s="55" t="s">
        <v>47</v>
      </c>
      <c r="B27" s="101" t="s">
        <v>11</v>
      </c>
      <c r="C27" s="28"/>
      <c r="D27" s="29"/>
      <c r="E27" s="29"/>
      <c r="F27" s="29"/>
      <c r="G27" s="30">
        <f>G26*0.21</f>
        <v>0</v>
      </c>
    </row>
    <row r="28" spans="1:7" ht="15.5">
      <c r="A28" s="55" t="s">
        <v>47</v>
      </c>
      <c r="B28" s="102" t="s">
        <v>12</v>
      </c>
      <c r="C28" s="28"/>
      <c r="D28" s="29"/>
      <c r="E28" s="29"/>
      <c r="F28" s="29"/>
      <c r="G28" s="31">
        <f>SUM(G26:G27)</f>
        <v>0</v>
      </c>
    </row>
  </sheetData>
  <pageMargins left="0.70866141732283472" right="0.70866141732283472" top="0.78740157480314965" bottom="0.78740157480314965"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G29"/>
  <sheetViews>
    <sheetView workbookViewId="0">
      <selection activeCell="E10" sqref="E10:F22"/>
    </sheetView>
  </sheetViews>
  <sheetFormatPr defaultColWidth="15.7265625" defaultRowHeight="14.5"/>
  <cols>
    <col min="1" max="1" width="4.1796875" customWidth="1"/>
    <col min="2" max="2" width="69" customWidth="1"/>
    <col min="3" max="3" width="4" bestFit="1" customWidth="1"/>
    <col min="4" max="4" width="5" bestFit="1" customWidth="1"/>
    <col min="5" max="5" width="12.453125" bestFit="1" customWidth="1"/>
    <col min="6" max="6" width="11.453125" bestFit="1" customWidth="1"/>
    <col min="7" max="7" width="17.7265625" bestFit="1" customWidth="1"/>
  </cols>
  <sheetData>
    <row r="1" spans="1:7" ht="15.5">
      <c r="A1" s="53" t="s">
        <v>245</v>
      </c>
      <c r="B1" s="83"/>
      <c r="C1" s="5"/>
      <c r="D1" s="5"/>
      <c r="E1" s="5"/>
      <c r="F1" s="5"/>
      <c r="G1" s="5"/>
    </row>
    <row r="2" spans="1:7" ht="15.5">
      <c r="A2" s="53" t="s">
        <v>50</v>
      </c>
      <c r="B2" s="83"/>
      <c r="C2" s="5"/>
      <c r="D2" s="5"/>
      <c r="E2" s="5"/>
      <c r="F2" s="5"/>
      <c r="G2" s="5"/>
    </row>
    <row r="3" spans="1:7" ht="16" thickBot="1">
      <c r="A3" s="81" t="s">
        <v>228</v>
      </c>
      <c r="B3" s="84"/>
      <c r="C3" s="6"/>
      <c r="D3" s="6"/>
      <c r="E3" s="6"/>
      <c r="F3" s="6"/>
      <c r="G3" s="6"/>
    </row>
    <row r="4" spans="1:7" ht="16" thickTop="1">
      <c r="A4" s="7"/>
      <c r="B4" s="85"/>
      <c r="C4" s="8"/>
      <c r="D4" s="8"/>
      <c r="E4" s="8"/>
      <c r="F4" s="8"/>
      <c r="G4" s="8"/>
    </row>
    <row r="5" spans="1:7">
      <c r="A5" s="32"/>
      <c r="B5" s="33"/>
      <c r="C5" s="32" t="s">
        <v>0</v>
      </c>
      <c r="D5" s="33" t="s">
        <v>212</v>
      </c>
      <c r="E5" s="33" t="s">
        <v>7</v>
      </c>
      <c r="F5" s="33" t="s">
        <v>7</v>
      </c>
      <c r="G5" s="33" t="s">
        <v>7</v>
      </c>
    </row>
    <row r="6" spans="1:7" ht="15" thickBot="1">
      <c r="A6" s="22"/>
      <c r="B6" s="24"/>
      <c r="C6" s="23"/>
      <c r="D6" s="24"/>
      <c r="E6" s="25" t="s">
        <v>8</v>
      </c>
      <c r="F6" s="25" t="s">
        <v>9</v>
      </c>
      <c r="G6" s="25" t="s">
        <v>2</v>
      </c>
    </row>
    <row r="7" spans="1:7" ht="15" thickTop="1">
      <c r="A7" s="58" t="s">
        <v>47</v>
      </c>
      <c r="B7" s="86"/>
      <c r="C7" s="11"/>
      <c r="D7" s="12"/>
      <c r="E7" s="12"/>
      <c r="F7" s="12"/>
      <c r="G7" s="12"/>
    </row>
    <row r="8" spans="1:7">
      <c r="A8" s="59" t="s">
        <v>47</v>
      </c>
      <c r="B8" s="87" t="s">
        <v>3</v>
      </c>
      <c r="C8" s="26"/>
      <c r="D8" s="26"/>
      <c r="E8" s="26"/>
      <c r="F8" s="26"/>
      <c r="G8" s="26"/>
    </row>
    <row r="9" spans="1:7">
      <c r="A9" s="34"/>
      <c r="B9" s="88" t="s">
        <v>45</v>
      </c>
      <c r="C9" s="38"/>
      <c r="D9" s="44"/>
      <c r="E9" s="51"/>
      <c r="F9" s="51"/>
      <c r="G9" s="51"/>
    </row>
    <row r="10" spans="1:7" ht="46">
      <c r="A10" s="34">
        <v>1</v>
      </c>
      <c r="B10" s="109" t="s">
        <v>232</v>
      </c>
      <c r="C10" s="38" t="s">
        <v>13</v>
      </c>
      <c r="D10" s="44">
        <v>1</v>
      </c>
      <c r="E10" s="61"/>
      <c r="F10" s="51"/>
      <c r="G10" s="51">
        <f>SUM(D10:D10)*SUM(E10:F10)</f>
        <v>0</v>
      </c>
    </row>
    <row r="11" spans="1:7">
      <c r="A11" s="34">
        <f>+A10+1</f>
        <v>2</v>
      </c>
      <c r="B11" s="109" t="s">
        <v>231</v>
      </c>
      <c r="C11" s="38" t="s">
        <v>13</v>
      </c>
      <c r="D11" s="44">
        <v>1</v>
      </c>
      <c r="E11" s="61"/>
      <c r="F11" s="51"/>
      <c r="G11" s="51">
        <f t="shared" ref="G11:G22" si="0">SUM(D11:D11)*SUM(E11:F11)</f>
        <v>0</v>
      </c>
    </row>
    <row r="12" spans="1:7">
      <c r="A12" s="34">
        <f t="shared" ref="A12:A14" si="1">+A11+1</f>
        <v>3</v>
      </c>
      <c r="B12" s="109" t="s">
        <v>236</v>
      </c>
      <c r="C12" s="38" t="s">
        <v>13</v>
      </c>
      <c r="D12" s="44">
        <v>1</v>
      </c>
      <c r="E12" s="51"/>
      <c r="F12" s="51"/>
      <c r="G12" s="51">
        <f t="shared" si="0"/>
        <v>0</v>
      </c>
    </row>
    <row r="13" spans="1:7">
      <c r="A13" s="34">
        <f t="shared" si="1"/>
        <v>4</v>
      </c>
      <c r="B13" s="109" t="s">
        <v>247</v>
      </c>
      <c r="C13" s="38" t="s">
        <v>13</v>
      </c>
      <c r="D13" s="44">
        <v>1</v>
      </c>
      <c r="E13" s="51"/>
      <c r="F13" s="51"/>
      <c r="G13" s="51">
        <f t="shared" si="0"/>
        <v>0</v>
      </c>
    </row>
    <row r="14" spans="1:7">
      <c r="A14" s="34">
        <f t="shared" si="1"/>
        <v>5</v>
      </c>
      <c r="B14" s="90" t="s">
        <v>211</v>
      </c>
      <c r="C14" s="38" t="s">
        <v>13</v>
      </c>
      <c r="D14" s="44">
        <v>1</v>
      </c>
      <c r="E14" s="61"/>
      <c r="F14" s="61"/>
      <c r="G14" s="51">
        <f t="shared" si="0"/>
        <v>0</v>
      </c>
    </row>
    <row r="15" spans="1:7">
      <c r="A15" s="34"/>
      <c r="B15" s="88" t="s">
        <v>148</v>
      </c>
      <c r="C15" s="38"/>
      <c r="D15" s="44"/>
      <c r="E15" s="61"/>
      <c r="F15" s="51"/>
      <c r="G15" s="51"/>
    </row>
    <row r="16" spans="1:7">
      <c r="A16" s="34">
        <v>1</v>
      </c>
      <c r="B16" s="90" t="s">
        <v>213</v>
      </c>
      <c r="C16" s="38" t="s">
        <v>15</v>
      </c>
      <c r="D16" s="44">
        <v>1</v>
      </c>
      <c r="E16" s="51"/>
      <c r="F16" s="51"/>
      <c r="G16" s="51">
        <f t="shared" si="0"/>
        <v>0</v>
      </c>
    </row>
    <row r="17" spans="1:7">
      <c r="A17" s="34">
        <f t="shared" ref="A17:A22" si="2">+A16+1</f>
        <v>2</v>
      </c>
      <c r="B17" s="64" t="s">
        <v>214</v>
      </c>
      <c r="C17" s="38" t="s">
        <v>15</v>
      </c>
      <c r="D17" s="44">
        <v>2</v>
      </c>
      <c r="E17" s="61"/>
      <c r="F17" s="51"/>
      <c r="G17" s="51">
        <f t="shared" si="0"/>
        <v>0</v>
      </c>
    </row>
    <row r="18" spans="1:7">
      <c r="A18" s="34">
        <f t="shared" si="2"/>
        <v>3</v>
      </c>
      <c r="B18" s="90" t="s">
        <v>151</v>
      </c>
      <c r="C18" s="38" t="s">
        <v>14</v>
      </c>
      <c r="D18" s="44">
        <v>4</v>
      </c>
      <c r="E18" s="51"/>
      <c r="F18" s="51"/>
      <c r="G18" s="51">
        <f t="shared" si="0"/>
        <v>0</v>
      </c>
    </row>
    <row r="19" spans="1:7">
      <c r="A19" s="34">
        <f t="shared" si="2"/>
        <v>4</v>
      </c>
      <c r="B19" s="90" t="s">
        <v>24</v>
      </c>
      <c r="C19" s="38" t="s">
        <v>14</v>
      </c>
      <c r="D19" s="44">
        <v>2</v>
      </c>
      <c r="E19" s="51"/>
      <c r="F19" s="51"/>
      <c r="G19" s="51">
        <f t="shared" si="0"/>
        <v>0</v>
      </c>
    </row>
    <row r="20" spans="1:7">
      <c r="A20" s="34">
        <f t="shared" si="2"/>
        <v>5</v>
      </c>
      <c r="B20" s="90" t="s">
        <v>22</v>
      </c>
      <c r="C20" s="38" t="s">
        <v>15</v>
      </c>
      <c r="D20" s="44">
        <v>1</v>
      </c>
      <c r="E20" s="51"/>
      <c r="F20" s="51"/>
      <c r="G20" s="51">
        <f t="shared" si="0"/>
        <v>0</v>
      </c>
    </row>
    <row r="21" spans="1:7">
      <c r="A21" s="34">
        <f t="shared" si="2"/>
        <v>6</v>
      </c>
      <c r="B21" s="90" t="s">
        <v>161</v>
      </c>
      <c r="C21" s="38" t="s">
        <v>14</v>
      </c>
      <c r="D21" s="44">
        <v>1</v>
      </c>
      <c r="E21" s="51"/>
      <c r="F21" s="51"/>
      <c r="G21" s="51">
        <f t="shared" si="0"/>
        <v>0</v>
      </c>
    </row>
    <row r="22" spans="1:7">
      <c r="A22" s="34">
        <f t="shared" si="2"/>
        <v>7</v>
      </c>
      <c r="B22" s="90" t="s">
        <v>17</v>
      </c>
      <c r="C22" s="38" t="s">
        <v>15</v>
      </c>
      <c r="D22" s="44">
        <v>1</v>
      </c>
      <c r="E22" s="51"/>
      <c r="F22" s="51"/>
      <c r="G22" s="51">
        <f t="shared" si="0"/>
        <v>0</v>
      </c>
    </row>
    <row r="23" spans="1:7">
      <c r="A23" s="35"/>
      <c r="B23" s="91"/>
      <c r="C23" s="39"/>
      <c r="D23" s="45"/>
      <c r="E23" s="45"/>
      <c r="F23" s="45"/>
      <c r="G23" s="45"/>
    </row>
    <row r="24" spans="1:7">
      <c r="A24" s="59" t="s">
        <v>47</v>
      </c>
      <c r="B24" s="92"/>
      <c r="C24" s="27"/>
      <c r="D24" s="27"/>
      <c r="E24" s="27"/>
      <c r="F24" s="27"/>
      <c r="G24" s="52">
        <f>SUM(G10:G23)</f>
        <v>0</v>
      </c>
    </row>
    <row r="25" spans="1:7">
      <c r="A25" s="107"/>
      <c r="B25" s="93"/>
      <c r="C25" s="40"/>
      <c r="D25" s="46"/>
      <c r="E25" s="46"/>
      <c r="F25" s="46"/>
      <c r="G25" s="46"/>
    </row>
    <row r="26" spans="1:7">
      <c r="A26" s="108" t="s">
        <v>47</v>
      </c>
      <c r="B26" s="97"/>
      <c r="C26" s="43"/>
      <c r="D26" s="50"/>
      <c r="E26" s="17"/>
      <c r="F26" s="17"/>
      <c r="G26" s="17"/>
    </row>
    <row r="27" spans="1:7" ht="15.5">
      <c r="A27" s="55" t="s">
        <v>47</v>
      </c>
      <c r="B27" s="101" t="s">
        <v>10</v>
      </c>
      <c r="C27" s="28"/>
      <c r="D27" s="29"/>
      <c r="E27" s="29"/>
      <c r="F27" s="29"/>
      <c r="G27" s="105">
        <f>+G24</f>
        <v>0</v>
      </c>
    </row>
    <row r="28" spans="1:7" ht="15.5">
      <c r="A28" s="55" t="s">
        <v>47</v>
      </c>
      <c r="B28" s="101" t="s">
        <v>11</v>
      </c>
      <c r="C28" s="28"/>
      <c r="D28" s="29"/>
      <c r="E28" s="29"/>
      <c r="F28" s="29"/>
      <c r="G28" s="30">
        <f>G27*0.21</f>
        <v>0</v>
      </c>
    </row>
    <row r="29" spans="1:7" ht="15.5">
      <c r="A29" s="55" t="s">
        <v>47</v>
      </c>
      <c r="B29" s="102" t="s">
        <v>12</v>
      </c>
      <c r="C29" s="28"/>
      <c r="D29" s="29"/>
      <c r="E29" s="29"/>
      <c r="F29" s="29"/>
      <c r="G29" s="31">
        <f>SUM(G27:G28)</f>
        <v>0</v>
      </c>
    </row>
  </sheetData>
  <pageMargins left="0.70866141732283472" right="0.70866141732283472" top="0.78740157480314965" bottom="0.78740157480314965"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1:G29"/>
  <sheetViews>
    <sheetView workbookViewId="0">
      <selection activeCell="E10" sqref="E10:F22"/>
    </sheetView>
  </sheetViews>
  <sheetFormatPr defaultColWidth="15.7265625" defaultRowHeight="14.5"/>
  <cols>
    <col min="1" max="1" width="4.1796875" customWidth="1"/>
    <col min="2" max="2" width="69" customWidth="1"/>
    <col min="3" max="3" width="4" bestFit="1" customWidth="1"/>
    <col min="4" max="4" width="5" bestFit="1" customWidth="1"/>
    <col min="5" max="5" width="12.453125" bestFit="1" customWidth="1"/>
    <col min="6" max="6" width="11.453125" bestFit="1" customWidth="1"/>
    <col min="7" max="7" width="17.7265625" bestFit="1" customWidth="1"/>
  </cols>
  <sheetData>
    <row r="1" spans="1:7" ht="15.5">
      <c r="A1" s="53" t="s">
        <v>248</v>
      </c>
      <c r="B1" s="83"/>
      <c r="C1" s="5"/>
      <c r="D1" s="5"/>
      <c r="E1" s="5"/>
      <c r="F1" s="5"/>
      <c r="G1" s="5"/>
    </row>
    <row r="2" spans="1:7" ht="15.5">
      <c r="A2" s="53" t="s">
        <v>50</v>
      </c>
      <c r="B2" s="83"/>
      <c r="C2" s="5"/>
      <c r="D2" s="5"/>
      <c r="E2" s="5"/>
      <c r="F2" s="5"/>
      <c r="G2" s="5"/>
    </row>
    <row r="3" spans="1:7" ht="16" thickBot="1">
      <c r="A3" s="81" t="s">
        <v>228</v>
      </c>
      <c r="B3" s="84"/>
      <c r="C3" s="6"/>
      <c r="D3" s="6"/>
      <c r="E3" s="6"/>
      <c r="F3" s="6"/>
      <c r="G3" s="6"/>
    </row>
    <row r="4" spans="1:7" ht="16" thickTop="1">
      <c r="A4" s="7"/>
      <c r="B4" s="85"/>
      <c r="C4" s="8"/>
      <c r="D4" s="8"/>
      <c r="E4" s="8"/>
      <c r="F4" s="8"/>
      <c r="G4" s="8"/>
    </row>
    <row r="5" spans="1:7">
      <c r="A5" s="32"/>
      <c r="B5" s="33"/>
      <c r="C5" s="32" t="s">
        <v>0</v>
      </c>
      <c r="D5" s="33" t="s">
        <v>212</v>
      </c>
      <c r="E5" s="33" t="s">
        <v>7</v>
      </c>
      <c r="F5" s="33" t="s">
        <v>7</v>
      </c>
      <c r="G5" s="33" t="s">
        <v>7</v>
      </c>
    </row>
    <row r="6" spans="1:7" ht="15" thickBot="1">
      <c r="A6" s="22"/>
      <c r="B6" s="24"/>
      <c r="C6" s="23"/>
      <c r="D6" s="24"/>
      <c r="E6" s="25" t="s">
        <v>8</v>
      </c>
      <c r="F6" s="25" t="s">
        <v>9</v>
      </c>
      <c r="G6" s="25" t="s">
        <v>2</v>
      </c>
    </row>
    <row r="7" spans="1:7" ht="15" thickTop="1">
      <c r="A7" s="58" t="s">
        <v>47</v>
      </c>
      <c r="B7" s="86"/>
      <c r="C7" s="11"/>
      <c r="D7" s="12"/>
      <c r="E7" s="12"/>
      <c r="F7" s="12"/>
      <c r="G7" s="12"/>
    </row>
    <row r="8" spans="1:7">
      <c r="A8" s="59" t="s">
        <v>47</v>
      </c>
      <c r="B8" s="87" t="s">
        <v>3</v>
      </c>
      <c r="C8" s="26"/>
      <c r="D8" s="26"/>
      <c r="E8" s="26"/>
      <c r="F8" s="26"/>
      <c r="G8" s="26"/>
    </row>
    <row r="9" spans="1:7">
      <c r="A9" s="34"/>
      <c r="B9" s="88" t="s">
        <v>45</v>
      </c>
      <c r="C9" s="38"/>
      <c r="D9" s="44"/>
      <c r="E9" s="51"/>
      <c r="F9" s="51"/>
      <c r="G9" s="51"/>
    </row>
    <row r="10" spans="1:7" ht="46">
      <c r="A10" s="34">
        <v>1</v>
      </c>
      <c r="B10" s="109" t="s">
        <v>232</v>
      </c>
      <c r="C10" s="38" t="s">
        <v>13</v>
      </c>
      <c r="D10" s="44">
        <v>1</v>
      </c>
      <c r="E10" s="61"/>
      <c r="F10" s="51"/>
      <c r="G10" s="51">
        <f>SUM(D10:D10)*SUM(E10:F10)</f>
        <v>0</v>
      </c>
    </row>
    <row r="11" spans="1:7">
      <c r="A11" s="34">
        <f>+A10+1</f>
        <v>2</v>
      </c>
      <c r="B11" s="109" t="s">
        <v>231</v>
      </c>
      <c r="C11" s="38" t="s">
        <v>13</v>
      </c>
      <c r="D11" s="44">
        <v>1</v>
      </c>
      <c r="E11" s="61"/>
      <c r="F11" s="51"/>
      <c r="G11" s="51">
        <f t="shared" ref="G11:G22" si="0">SUM(D11:D11)*SUM(E11:F11)</f>
        <v>0</v>
      </c>
    </row>
    <row r="12" spans="1:7">
      <c r="A12" s="34">
        <f t="shared" ref="A12:A14" si="1">+A11+1</f>
        <v>3</v>
      </c>
      <c r="B12" s="109" t="s">
        <v>236</v>
      </c>
      <c r="C12" s="38" t="s">
        <v>13</v>
      </c>
      <c r="D12" s="44">
        <v>1</v>
      </c>
      <c r="E12" s="51"/>
      <c r="F12" s="51"/>
      <c r="G12" s="51">
        <f t="shared" si="0"/>
        <v>0</v>
      </c>
    </row>
    <row r="13" spans="1:7">
      <c r="A13" s="34">
        <f t="shared" si="1"/>
        <v>4</v>
      </c>
      <c r="B13" s="109" t="s">
        <v>247</v>
      </c>
      <c r="C13" s="38" t="s">
        <v>13</v>
      </c>
      <c r="D13" s="44">
        <v>1</v>
      </c>
      <c r="E13" s="51"/>
      <c r="F13" s="51"/>
      <c r="G13" s="51">
        <f t="shared" si="0"/>
        <v>0</v>
      </c>
    </row>
    <row r="14" spans="1:7">
      <c r="A14" s="34">
        <f t="shared" si="1"/>
        <v>5</v>
      </c>
      <c r="B14" s="90" t="s">
        <v>211</v>
      </c>
      <c r="C14" s="38" t="s">
        <v>13</v>
      </c>
      <c r="D14" s="44">
        <v>1</v>
      </c>
      <c r="E14" s="61"/>
      <c r="F14" s="61"/>
      <c r="G14" s="51">
        <f t="shared" si="0"/>
        <v>0</v>
      </c>
    </row>
    <row r="15" spans="1:7">
      <c r="A15" s="34"/>
      <c r="B15" s="88" t="s">
        <v>148</v>
      </c>
      <c r="C15" s="38"/>
      <c r="D15" s="44"/>
      <c r="E15" s="61"/>
      <c r="F15" s="51"/>
      <c r="G15" s="51"/>
    </row>
    <row r="16" spans="1:7">
      <c r="A16" s="34">
        <v>1</v>
      </c>
      <c r="B16" s="90" t="s">
        <v>213</v>
      </c>
      <c r="C16" s="38" t="s">
        <v>15</v>
      </c>
      <c r="D16" s="44">
        <v>1</v>
      </c>
      <c r="E16" s="51"/>
      <c r="F16" s="51"/>
      <c r="G16" s="51">
        <f t="shared" si="0"/>
        <v>0</v>
      </c>
    </row>
    <row r="17" spans="1:7">
      <c r="A17" s="34">
        <f t="shared" ref="A17:A22" si="2">+A16+1</f>
        <v>2</v>
      </c>
      <c r="B17" s="64" t="s">
        <v>214</v>
      </c>
      <c r="C17" s="38" t="s">
        <v>15</v>
      </c>
      <c r="D17" s="44">
        <v>2</v>
      </c>
      <c r="E17" s="61"/>
      <c r="F17" s="51"/>
      <c r="G17" s="51">
        <f t="shared" si="0"/>
        <v>0</v>
      </c>
    </row>
    <row r="18" spans="1:7">
      <c r="A18" s="34">
        <f t="shared" si="2"/>
        <v>3</v>
      </c>
      <c r="B18" s="90" t="s">
        <v>151</v>
      </c>
      <c r="C18" s="38" t="s">
        <v>14</v>
      </c>
      <c r="D18" s="44">
        <v>4</v>
      </c>
      <c r="E18" s="51"/>
      <c r="F18" s="51"/>
      <c r="G18" s="51">
        <f t="shared" si="0"/>
        <v>0</v>
      </c>
    </row>
    <row r="19" spans="1:7">
      <c r="A19" s="34">
        <f t="shared" si="2"/>
        <v>4</v>
      </c>
      <c r="B19" s="90" t="s">
        <v>24</v>
      </c>
      <c r="C19" s="38" t="s">
        <v>14</v>
      </c>
      <c r="D19" s="44">
        <v>2</v>
      </c>
      <c r="E19" s="51"/>
      <c r="F19" s="51"/>
      <c r="G19" s="51">
        <f t="shared" si="0"/>
        <v>0</v>
      </c>
    </row>
    <row r="20" spans="1:7">
      <c r="A20" s="34">
        <f t="shared" si="2"/>
        <v>5</v>
      </c>
      <c r="B20" s="90" t="s">
        <v>22</v>
      </c>
      <c r="C20" s="38" t="s">
        <v>15</v>
      </c>
      <c r="D20" s="44">
        <v>1</v>
      </c>
      <c r="E20" s="51"/>
      <c r="F20" s="51"/>
      <c r="G20" s="51">
        <f t="shared" si="0"/>
        <v>0</v>
      </c>
    </row>
    <row r="21" spans="1:7">
      <c r="A21" s="34">
        <f t="shared" si="2"/>
        <v>6</v>
      </c>
      <c r="B21" s="90" t="s">
        <v>161</v>
      </c>
      <c r="C21" s="38" t="s">
        <v>14</v>
      </c>
      <c r="D21" s="44">
        <v>1</v>
      </c>
      <c r="E21" s="51"/>
      <c r="F21" s="51"/>
      <c r="G21" s="51">
        <f t="shared" si="0"/>
        <v>0</v>
      </c>
    </row>
    <row r="22" spans="1:7">
      <c r="A22" s="34">
        <f t="shared" si="2"/>
        <v>7</v>
      </c>
      <c r="B22" s="90" t="s">
        <v>17</v>
      </c>
      <c r="C22" s="38" t="s">
        <v>15</v>
      </c>
      <c r="D22" s="44">
        <v>1</v>
      </c>
      <c r="E22" s="51"/>
      <c r="F22" s="51"/>
      <c r="G22" s="51">
        <f t="shared" si="0"/>
        <v>0</v>
      </c>
    </row>
    <row r="23" spans="1:7">
      <c r="A23" s="35"/>
      <c r="B23" s="91"/>
      <c r="C23" s="39"/>
      <c r="D23" s="45"/>
      <c r="E23" s="45"/>
      <c r="F23" s="45"/>
      <c r="G23" s="45"/>
    </row>
    <row r="24" spans="1:7">
      <c r="A24" s="59" t="s">
        <v>47</v>
      </c>
      <c r="B24" s="92"/>
      <c r="C24" s="27"/>
      <c r="D24" s="27"/>
      <c r="E24" s="27"/>
      <c r="F24" s="27"/>
      <c r="G24" s="52">
        <f>SUM(G10:G23)</f>
        <v>0</v>
      </c>
    </row>
    <row r="25" spans="1:7">
      <c r="A25" s="107"/>
      <c r="B25" s="93"/>
      <c r="C25" s="40"/>
      <c r="D25" s="46"/>
      <c r="E25" s="46"/>
      <c r="F25" s="46"/>
      <c r="G25" s="46"/>
    </row>
    <row r="26" spans="1:7">
      <c r="A26" s="108" t="s">
        <v>47</v>
      </c>
      <c r="B26" s="97"/>
      <c r="C26" s="43"/>
      <c r="D26" s="50"/>
      <c r="E26" s="17"/>
      <c r="F26" s="17"/>
      <c r="G26" s="17"/>
    </row>
    <row r="27" spans="1:7" ht="15.5">
      <c r="A27" s="55" t="s">
        <v>47</v>
      </c>
      <c r="B27" s="101" t="s">
        <v>10</v>
      </c>
      <c r="C27" s="28"/>
      <c r="D27" s="29"/>
      <c r="E27" s="29"/>
      <c r="F27" s="29"/>
      <c r="G27" s="105">
        <f>+G24</f>
        <v>0</v>
      </c>
    </row>
    <row r="28" spans="1:7" ht="15.5">
      <c r="A28" s="55" t="s">
        <v>47</v>
      </c>
      <c r="B28" s="101" t="s">
        <v>11</v>
      </c>
      <c r="C28" s="28"/>
      <c r="D28" s="29"/>
      <c r="E28" s="29"/>
      <c r="F28" s="29"/>
      <c r="G28" s="30">
        <f>G27*0.21</f>
        <v>0</v>
      </c>
    </row>
    <row r="29" spans="1:7" ht="15.5">
      <c r="A29" s="55" t="s">
        <v>47</v>
      </c>
      <c r="B29" s="102" t="s">
        <v>12</v>
      </c>
      <c r="C29" s="28"/>
      <c r="D29" s="29"/>
      <c r="E29" s="29"/>
      <c r="F29" s="29"/>
      <c r="G29" s="31">
        <f>SUM(G27:G28)</f>
        <v>0</v>
      </c>
    </row>
  </sheetData>
  <pageMargins left="0.70866141732283472" right="0.70866141732283472" top="0.78740157480314965" bottom="0.78740157480314965" header="0.31496062992125984" footer="0.31496062992125984"/>
  <pageSetup paperSize="9" scale="70" orientation="portrait" r:id="rId1"/>
</worksheet>
</file>

<file path=docMetadata/LabelInfo.xml><?xml version="1.0" encoding="utf-8"?>
<clbl:labelList xmlns:clbl="http://schemas.microsoft.com/office/2020/mipLabelMetadata">
  <clbl:label id="{d546e5e1-5d42-4630-bacd-c69bfdcbd5e8}" enabled="1" method="Standard" siteId="{96ece526-9c7d-48b0-8daf-8b93c90a5d1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12</vt:i4>
      </vt:variant>
    </vt:vector>
  </HeadingPairs>
  <TitlesOfParts>
    <vt:vector size="24" baseType="lpstr">
      <vt:lpstr>REKAPITULACE</vt:lpstr>
      <vt:lpstr>SPDS</vt:lpstr>
      <vt:lpstr>C01</vt:lpstr>
      <vt:lpstr>C02</vt:lpstr>
      <vt:lpstr>C03</vt:lpstr>
      <vt:lpstr>C04</vt:lpstr>
      <vt:lpstr>C05</vt:lpstr>
      <vt:lpstr>C06</vt:lpstr>
      <vt:lpstr>C07</vt:lpstr>
      <vt:lpstr>C08</vt:lpstr>
      <vt:lpstr>Retranslace</vt:lpstr>
      <vt:lpstr>Dispecink MKDS</vt:lpstr>
      <vt:lpstr>SPDS!Názvy_tisku</vt:lpstr>
      <vt:lpstr>'C01'!Oblast_tisku</vt:lpstr>
      <vt:lpstr>'C02'!Oblast_tisku</vt:lpstr>
      <vt:lpstr>'C03'!Oblast_tisku</vt:lpstr>
      <vt:lpstr>'C04'!Oblast_tisku</vt:lpstr>
      <vt:lpstr>'C05'!Oblast_tisku</vt:lpstr>
      <vt:lpstr>'C06'!Oblast_tisku</vt:lpstr>
      <vt:lpstr>'C07'!Oblast_tisku</vt:lpstr>
      <vt:lpstr>'C08'!Oblast_tisku</vt:lpstr>
      <vt:lpstr>'Dispecink MKDS'!Oblast_tisku</vt:lpstr>
      <vt:lpstr>Retranslace!Oblast_tisku</vt:lpstr>
      <vt:lpstr>SPDS!Oblast_tisku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dc:creator>
  <cp:lastModifiedBy>orsosnb</cp:lastModifiedBy>
  <cp:lastPrinted>2021-03-30T15:55:35Z</cp:lastPrinted>
  <dcterms:created xsi:type="dcterms:W3CDTF">2011-06-20T10:35:11Z</dcterms:created>
  <dcterms:modified xsi:type="dcterms:W3CDTF">2025-07-06T16:50:22Z</dcterms:modified>
</cp:coreProperties>
</file>